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FS3\datadisk\Archiv_vypálit\1552_Hodonín-skoly\03_Vancurova\Rozpocty\Rozpočty_20_08_21\"/>
    </mc:Choice>
  </mc:AlternateContent>
  <bookViews>
    <workbookView xWindow="0" yWindow="0" windowWidth="0" windowHeight="0"/>
  </bookViews>
  <sheets>
    <sheet name="Rekapitulace stavby" sheetId="1" r:id="rId1"/>
    <sheet name="03 - Rozpočet vegetačních..." sheetId="2" r:id="rId2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'03 - Rozpočet vegetačních...'!$C$131:$L$311</definedName>
    <definedName name="_xlnm.Print_Area" localSheetId="1">'03 - Rozpočet vegetačních...'!$C$4:$K$75,'03 - Rozpočet vegetačních...'!$C$81:$K$111,'03 - Rozpočet vegetačních...'!$C$117:$L$311</definedName>
    <definedName name="_xlnm.Print_Titles" localSheetId="1">'03 - Rozpočet vegetačních...'!$131:$131</definedName>
  </definedNames>
  <calcPr/>
</workbook>
</file>

<file path=xl/calcChain.xml><?xml version="1.0" encoding="utf-8"?>
<calcChain xmlns="http://schemas.openxmlformats.org/spreadsheetml/2006/main">
  <c i="2" l="1" r="K43"/>
  <c r="K42"/>
  <c i="1" r="BA96"/>
  <c i="2" r="K41"/>
  <c i="1" r="AZ96"/>
  <c i="2" r="BI311"/>
  <c r="BH311"/>
  <c r="BG311"/>
  <c r="BF311"/>
  <c r="X311"/>
  <c r="X310"/>
  <c r="V311"/>
  <c r="V310"/>
  <c r="T311"/>
  <c r="T310"/>
  <c r="P311"/>
  <c r="BI309"/>
  <c r="BH309"/>
  <c r="BG309"/>
  <c r="BF309"/>
  <c r="X309"/>
  <c r="V309"/>
  <c r="T309"/>
  <c r="P309"/>
  <c r="BI306"/>
  <c r="BH306"/>
  <c r="BG306"/>
  <c r="BF306"/>
  <c r="X306"/>
  <c r="V306"/>
  <c r="T306"/>
  <c r="P306"/>
  <c r="BI304"/>
  <c r="BH304"/>
  <c r="BG304"/>
  <c r="BF304"/>
  <c r="X304"/>
  <c r="V304"/>
  <c r="T304"/>
  <c r="P304"/>
  <c r="BI301"/>
  <c r="BH301"/>
  <c r="BG301"/>
  <c r="BF301"/>
  <c r="X301"/>
  <c r="V301"/>
  <c r="T301"/>
  <c r="P301"/>
  <c r="BI300"/>
  <c r="BH300"/>
  <c r="BG300"/>
  <c r="BF300"/>
  <c r="X300"/>
  <c r="V300"/>
  <c r="T300"/>
  <c r="P300"/>
  <c r="BI297"/>
  <c r="BH297"/>
  <c r="BG297"/>
  <c r="BF297"/>
  <c r="X297"/>
  <c r="V297"/>
  <c r="T297"/>
  <c r="P297"/>
  <c r="BI295"/>
  <c r="BH295"/>
  <c r="BG295"/>
  <c r="BF295"/>
  <c r="X295"/>
  <c r="V295"/>
  <c r="T295"/>
  <c r="P295"/>
  <c r="BI293"/>
  <c r="BH293"/>
  <c r="BG293"/>
  <c r="BF293"/>
  <c r="X293"/>
  <c r="V293"/>
  <c r="T293"/>
  <c r="P293"/>
  <c r="BI287"/>
  <c r="BH287"/>
  <c r="BG287"/>
  <c r="BF287"/>
  <c r="X287"/>
  <c r="V287"/>
  <c r="T287"/>
  <c r="P287"/>
  <c r="BI281"/>
  <c r="BH281"/>
  <c r="BG281"/>
  <c r="BF281"/>
  <c r="X281"/>
  <c r="V281"/>
  <c r="T281"/>
  <c r="P281"/>
  <c r="BI277"/>
  <c r="BH277"/>
  <c r="BG277"/>
  <c r="BF277"/>
  <c r="X277"/>
  <c r="V277"/>
  <c r="T277"/>
  <c r="P277"/>
  <c r="BI274"/>
  <c r="BH274"/>
  <c r="BG274"/>
  <c r="BF274"/>
  <c r="X274"/>
  <c r="V274"/>
  <c r="T274"/>
  <c r="P274"/>
  <c r="BI271"/>
  <c r="BH271"/>
  <c r="BG271"/>
  <c r="BF271"/>
  <c r="X271"/>
  <c r="V271"/>
  <c r="T271"/>
  <c r="P271"/>
  <c r="BI268"/>
  <c r="BH268"/>
  <c r="BG268"/>
  <c r="BF268"/>
  <c r="X268"/>
  <c r="V268"/>
  <c r="T268"/>
  <c r="P268"/>
  <c r="BI266"/>
  <c r="BH266"/>
  <c r="BG266"/>
  <c r="BF266"/>
  <c r="X266"/>
  <c r="V266"/>
  <c r="T266"/>
  <c r="P266"/>
  <c r="BI263"/>
  <c r="BH263"/>
  <c r="BG263"/>
  <c r="BF263"/>
  <c r="X263"/>
  <c r="V263"/>
  <c r="T263"/>
  <c r="P263"/>
  <c r="BI259"/>
  <c r="BH259"/>
  <c r="BG259"/>
  <c r="BF259"/>
  <c r="X259"/>
  <c r="V259"/>
  <c r="T259"/>
  <c r="P259"/>
  <c r="BI256"/>
  <c r="BH256"/>
  <c r="BG256"/>
  <c r="BF256"/>
  <c r="X256"/>
  <c r="V256"/>
  <c r="T256"/>
  <c r="P256"/>
  <c r="BI253"/>
  <c r="BH253"/>
  <c r="BG253"/>
  <c r="BF253"/>
  <c r="X253"/>
  <c r="V253"/>
  <c r="T253"/>
  <c r="P253"/>
  <c r="BI251"/>
  <c r="BH251"/>
  <c r="BG251"/>
  <c r="BF251"/>
  <c r="X251"/>
  <c r="V251"/>
  <c r="T251"/>
  <c r="P251"/>
  <c r="BI247"/>
  <c r="BH247"/>
  <c r="BG247"/>
  <c r="BF247"/>
  <c r="X247"/>
  <c r="V247"/>
  <c r="T247"/>
  <c r="P247"/>
  <c r="BI245"/>
  <c r="BH245"/>
  <c r="BG245"/>
  <c r="BF245"/>
  <c r="X245"/>
  <c r="V245"/>
  <c r="T245"/>
  <c r="P245"/>
  <c r="BI243"/>
  <c r="BH243"/>
  <c r="BG243"/>
  <c r="BF243"/>
  <c r="X243"/>
  <c r="V243"/>
  <c r="T243"/>
  <c r="P243"/>
  <c r="BI240"/>
  <c r="BH240"/>
  <c r="BG240"/>
  <c r="BF240"/>
  <c r="X240"/>
  <c r="V240"/>
  <c r="T240"/>
  <c r="P240"/>
  <c r="BI235"/>
  <c r="BH235"/>
  <c r="BG235"/>
  <c r="BF235"/>
  <c r="X235"/>
  <c r="V235"/>
  <c r="T235"/>
  <c r="P235"/>
  <c r="BI230"/>
  <c r="BH230"/>
  <c r="BG230"/>
  <c r="BF230"/>
  <c r="X230"/>
  <c r="V230"/>
  <c r="T230"/>
  <c r="P230"/>
  <c r="BI227"/>
  <c r="BH227"/>
  <c r="BG227"/>
  <c r="BF227"/>
  <c r="X227"/>
  <c r="V227"/>
  <c r="T227"/>
  <c r="P227"/>
  <c r="BI223"/>
  <c r="BH223"/>
  <c r="BG223"/>
  <c r="BF223"/>
  <c r="X223"/>
  <c r="V223"/>
  <c r="T223"/>
  <c r="P223"/>
  <c r="BI220"/>
  <c r="BH220"/>
  <c r="BG220"/>
  <c r="BF220"/>
  <c r="X220"/>
  <c r="V220"/>
  <c r="T220"/>
  <c r="P220"/>
  <c r="BI218"/>
  <c r="BH218"/>
  <c r="BG218"/>
  <c r="BF218"/>
  <c r="X218"/>
  <c r="V218"/>
  <c r="T218"/>
  <c r="P218"/>
  <c r="BI216"/>
  <c r="BH216"/>
  <c r="BG216"/>
  <c r="BF216"/>
  <c r="X216"/>
  <c r="V216"/>
  <c r="T216"/>
  <c r="P216"/>
  <c r="BI214"/>
  <c r="BH214"/>
  <c r="BG214"/>
  <c r="BF214"/>
  <c r="X214"/>
  <c r="V214"/>
  <c r="T214"/>
  <c r="P214"/>
  <c r="BI211"/>
  <c r="BH211"/>
  <c r="BG211"/>
  <c r="BF211"/>
  <c r="X211"/>
  <c r="V211"/>
  <c r="T211"/>
  <c r="P211"/>
  <c r="BI209"/>
  <c r="BH209"/>
  <c r="BG209"/>
  <c r="BF209"/>
  <c r="X209"/>
  <c r="V209"/>
  <c r="T209"/>
  <c r="P209"/>
  <c r="BI207"/>
  <c r="BH207"/>
  <c r="BG207"/>
  <c r="BF207"/>
  <c r="X207"/>
  <c r="V207"/>
  <c r="T207"/>
  <c r="P207"/>
  <c r="BI206"/>
  <c r="BH206"/>
  <c r="BG206"/>
  <c r="BF206"/>
  <c r="X206"/>
  <c r="V206"/>
  <c r="T206"/>
  <c r="P206"/>
  <c r="BI205"/>
  <c r="BH205"/>
  <c r="BG205"/>
  <c r="BF205"/>
  <c r="X205"/>
  <c r="V205"/>
  <c r="T205"/>
  <c r="P205"/>
  <c r="BI204"/>
  <c r="BH204"/>
  <c r="BG204"/>
  <c r="BF204"/>
  <c r="X204"/>
  <c r="V204"/>
  <c r="T204"/>
  <c r="P204"/>
  <c r="BI203"/>
  <c r="BH203"/>
  <c r="BG203"/>
  <c r="BF203"/>
  <c r="X203"/>
  <c r="V203"/>
  <c r="T203"/>
  <c r="P203"/>
  <c r="BI201"/>
  <c r="BH201"/>
  <c r="BG201"/>
  <c r="BF201"/>
  <c r="X201"/>
  <c r="V201"/>
  <c r="T201"/>
  <c r="P201"/>
  <c r="BI200"/>
  <c r="BH200"/>
  <c r="BG200"/>
  <c r="BF200"/>
  <c r="X200"/>
  <c r="V200"/>
  <c r="T200"/>
  <c r="P200"/>
  <c r="BI199"/>
  <c r="BH199"/>
  <c r="BG199"/>
  <c r="BF199"/>
  <c r="X199"/>
  <c r="V199"/>
  <c r="T199"/>
  <c r="P199"/>
  <c r="BI198"/>
  <c r="BH198"/>
  <c r="BG198"/>
  <c r="BF198"/>
  <c r="X198"/>
  <c r="V198"/>
  <c r="T198"/>
  <c r="P198"/>
  <c r="BI197"/>
  <c r="BH197"/>
  <c r="BG197"/>
  <c r="BF197"/>
  <c r="X197"/>
  <c r="V197"/>
  <c r="T197"/>
  <c r="P197"/>
  <c r="BI196"/>
  <c r="BH196"/>
  <c r="BG196"/>
  <c r="BF196"/>
  <c r="X196"/>
  <c r="V196"/>
  <c r="T196"/>
  <c r="P196"/>
  <c r="BI195"/>
  <c r="BH195"/>
  <c r="BG195"/>
  <c r="BF195"/>
  <c r="X195"/>
  <c r="V195"/>
  <c r="T195"/>
  <c r="P195"/>
  <c r="BI194"/>
  <c r="BH194"/>
  <c r="BG194"/>
  <c r="BF194"/>
  <c r="X194"/>
  <c r="V194"/>
  <c r="T194"/>
  <c r="P194"/>
  <c r="BI193"/>
  <c r="BH193"/>
  <c r="BG193"/>
  <c r="BF193"/>
  <c r="X193"/>
  <c r="V193"/>
  <c r="T193"/>
  <c r="P193"/>
  <c r="BI192"/>
  <c r="BH192"/>
  <c r="BG192"/>
  <c r="BF192"/>
  <c r="X192"/>
  <c r="V192"/>
  <c r="T192"/>
  <c r="P192"/>
  <c r="BI191"/>
  <c r="BH191"/>
  <c r="BG191"/>
  <c r="BF191"/>
  <c r="X191"/>
  <c r="V191"/>
  <c r="T191"/>
  <c r="P191"/>
  <c r="BI190"/>
  <c r="BH190"/>
  <c r="BG190"/>
  <c r="BF190"/>
  <c r="X190"/>
  <c r="V190"/>
  <c r="T190"/>
  <c r="P190"/>
  <c r="BI189"/>
  <c r="BH189"/>
  <c r="BG189"/>
  <c r="BF189"/>
  <c r="X189"/>
  <c r="V189"/>
  <c r="T189"/>
  <c r="P189"/>
  <c r="BI188"/>
  <c r="BH188"/>
  <c r="BG188"/>
  <c r="BF188"/>
  <c r="X188"/>
  <c r="V188"/>
  <c r="T188"/>
  <c r="P188"/>
  <c r="BI187"/>
  <c r="BH187"/>
  <c r="BG187"/>
  <c r="BF187"/>
  <c r="X187"/>
  <c r="V187"/>
  <c r="T187"/>
  <c r="P187"/>
  <c r="BI186"/>
  <c r="BH186"/>
  <c r="BG186"/>
  <c r="BF186"/>
  <c r="X186"/>
  <c r="V186"/>
  <c r="T186"/>
  <c r="P186"/>
  <c r="BI185"/>
  <c r="BH185"/>
  <c r="BG185"/>
  <c r="BF185"/>
  <c r="X185"/>
  <c r="V185"/>
  <c r="T185"/>
  <c r="P185"/>
  <c r="BI184"/>
  <c r="BH184"/>
  <c r="BG184"/>
  <c r="BF184"/>
  <c r="X184"/>
  <c r="V184"/>
  <c r="T184"/>
  <c r="P184"/>
  <c r="BI183"/>
  <c r="BH183"/>
  <c r="BG183"/>
  <c r="BF183"/>
  <c r="X183"/>
  <c r="V183"/>
  <c r="T183"/>
  <c r="P183"/>
  <c r="BI182"/>
  <c r="BH182"/>
  <c r="BG182"/>
  <c r="BF182"/>
  <c r="X182"/>
  <c r="V182"/>
  <c r="T182"/>
  <c r="P182"/>
  <c r="BI181"/>
  <c r="BH181"/>
  <c r="BG181"/>
  <c r="BF181"/>
  <c r="X181"/>
  <c r="V181"/>
  <c r="T181"/>
  <c r="P181"/>
  <c r="BI180"/>
  <c r="BH180"/>
  <c r="BG180"/>
  <c r="BF180"/>
  <c r="X180"/>
  <c r="V180"/>
  <c r="T180"/>
  <c r="P180"/>
  <c r="BI179"/>
  <c r="BH179"/>
  <c r="BG179"/>
  <c r="BF179"/>
  <c r="X179"/>
  <c r="V179"/>
  <c r="T179"/>
  <c r="P179"/>
  <c r="BI178"/>
  <c r="BH178"/>
  <c r="BG178"/>
  <c r="BF178"/>
  <c r="X178"/>
  <c r="V178"/>
  <c r="T178"/>
  <c r="P178"/>
  <c r="BI177"/>
  <c r="BH177"/>
  <c r="BG177"/>
  <c r="BF177"/>
  <c r="X177"/>
  <c r="V177"/>
  <c r="T177"/>
  <c r="P177"/>
  <c r="BI176"/>
  <c r="BH176"/>
  <c r="BG176"/>
  <c r="BF176"/>
  <c r="X176"/>
  <c r="V176"/>
  <c r="T176"/>
  <c r="P176"/>
  <c r="BI175"/>
  <c r="BH175"/>
  <c r="BG175"/>
  <c r="BF175"/>
  <c r="X175"/>
  <c r="V175"/>
  <c r="T175"/>
  <c r="P175"/>
  <c r="BI174"/>
  <c r="BH174"/>
  <c r="BG174"/>
  <c r="BF174"/>
  <c r="X174"/>
  <c r="V174"/>
  <c r="T174"/>
  <c r="P174"/>
  <c r="BI173"/>
  <c r="BH173"/>
  <c r="BG173"/>
  <c r="BF173"/>
  <c r="X173"/>
  <c r="V173"/>
  <c r="T173"/>
  <c r="P173"/>
  <c r="BI172"/>
  <c r="BH172"/>
  <c r="BG172"/>
  <c r="BF172"/>
  <c r="X172"/>
  <c r="V172"/>
  <c r="T172"/>
  <c r="P172"/>
  <c r="BI170"/>
  <c r="BH170"/>
  <c r="BG170"/>
  <c r="BF170"/>
  <c r="X170"/>
  <c r="V170"/>
  <c r="T170"/>
  <c r="P170"/>
  <c r="BI169"/>
  <c r="BH169"/>
  <c r="BG169"/>
  <c r="BF169"/>
  <c r="X169"/>
  <c r="V169"/>
  <c r="T169"/>
  <c r="P169"/>
  <c r="BI168"/>
  <c r="BH168"/>
  <c r="BG168"/>
  <c r="BF168"/>
  <c r="X168"/>
  <c r="V168"/>
  <c r="T168"/>
  <c r="P168"/>
  <c r="BI167"/>
  <c r="BH167"/>
  <c r="BG167"/>
  <c r="BF167"/>
  <c r="X167"/>
  <c r="V167"/>
  <c r="T167"/>
  <c r="P167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4"/>
  <c r="BH164"/>
  <c r="BG164"/>
  <c r="BF164"/>
  <c r="X164"/>
  <c r="V164"/>
  <c r="T164"/>
  <c r="P164"/>
  <c r="BI163"/>
  <c r="BH163"/>
  <c r="BG163"/>
  <c r="BF163"/>
  <c r="X163"/>
  <c r="V163"/>
  <c r="T163"/>
  <c r="P163"/>
  <c r="BI162"/>
  <c r="BH162"/>
  <c r="BG162"/>
  <c r="BF162"/>
  <c r="X162"/>
  <c r="V162"/>
  <c r="T162"/>
  <c r="P162"/>
  <c r="BI161"/>
  <c r="BH161"/>
  <c r="BG161"/>
  <c r="BF161"/>
  <c r="X161"/>
  <c r="V161"/>
  <c r="T161"/>
  <c r="P161"/>
  <c r="BI160"/>
  <c r="BH160"/>
  <c r="BG160"/>
  <c r="BF160"/>
  <c r="X160"/>
  <c r="V160"/>
  <c r="T160"/>
  <c r="P160"/>
  <c r="BI159"/>
  <c r="BH159"/>
  <c r="BG159"/>
  <c r="BF159"/>
  <c r="X159"/>
  <c r="V159"/>
  <c r="T159"/>
  <c r="P159"/>
  <c r="BI158"/>
  <c r="BH158"/>
  <c r="BG158"/>
  <c r="BF158"/>
  <c r="X158"/>
  <c r="V158"/>
  <c r="T158"/>
  <c r="P158"/>
  <c r="BI157"/>
  <c r="BH157"/>
  <c r="BG157"/>
  <c r="BF157"/>
  <c r="X157"/>
  <c r="V157"/>
  <c r="T157"/>
  <c r="P157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3"/>
  <c r="BH153"/>
  <c r="BG153"/>
  <c r="BF153"/>
  <c r="X153"/>
  <c r="V153"/>
  <c r="T153"/>
  <c r="P153"/>
  <c r="BI152"/>
  <c r="BH152"/>
  <c r="BG152"/>
  <c r="BF152"/>
  <c r="X152"/>
  <c r="V152"/>
  <c r="T152"/>
  <c r="P152"/>
  <c r="BI151"/>
  <c r="BH151"/>
  <c r="BG151"/>
  <c r="BF151"/>
  <c r="X151"/>
  <c r="V151"/>
  <c r="T151"/>
  <c r="P151"/>
  <c r="BI150"/>
  <c r="BH150"/>
  <c r="BG150"/>
  <c r="BF150"/>
  <c r="X150"/>
  <c r="V150"/>
  <c r="T150"/>
  <c r="P150"/>
  <c r="BI149"/>
  <c r="BH149"/>
  <c r="BG149"/>
  <c r="BF149"/>
  <c r="X149"/>
  <c r="V149"/>
  <c r="T149"/>
  <c r="P149"/>
  <c r="BI147"/>
  <c r="BH147"/>
  <c r="BG147"/>
  <c r="BF147"/>
  <c r="X147"/>
  <c r="V147"/>
  <c r="T147"/>
  <c r="P147"/>
  <c r="BI144"/>
  <c r="BH144"/>
  <c r="BG144"/>
  <c r="BF144"/>
  <c r="X144"/>
  <c r="V144"/>
  <c r="T144"/>
  <c r="P144"/>
  <c r="BI140"/>
  <c r="BH140"/>
  <c r="BG140"/>
  <c r="BF140"/>
  <c r="X140"/>
  <c r="V140"/>
  <c r="T140"/>
  <c r="P140"/>
  <c r="BI137"/>
  <c r="BH137"/>
  <c r="BG137"/>
  <c r="BF137"/>
  <c r="X137"/>
  <c r="V137"/>
  <c r="T137"/>
  <c r="P137"/>
  <c r="BI135"/>
  <c r="BH135"/>
  <c r="BG135"/>
  <c r="BF135"/>
  <c r="X135"/>
  <c r="V135"/>
  <c r="T135"/>
  <c r="P135"/>
  <c r="J129"/>
  <c r="J128"/>
  <c r="F128"/>
  <c r="F126"/>
  <c r="E124"/>
  <c r="BI109"/>
  <c r="BH109"/>
  <c r="BG109"/>
  <c r="BF109"/>
  <c r="BI108"/>
  <c r="BH108"/>
  <c r="BG108"/>
  <c r="BF108"/>
  <c r="BE108"/>
  <c r="BI107"/>
  <c r="BH107"/>
  <c r="BG107"/>
  <c r="BF107"/>
  <c r="BE107"/>
  <c r="BI106"/>
  <c r="BH106"/>
  <c r="BG106"/>
  <c r="BF106"/>
  <c r="BE106"/>
  <c r="BI105"/>
  <c r="BH105"/>
  <c r="BG105"/>
  <c r="BF105"/>
  <c r="BE105"/>
  <c r="BI104"/>
  <c r="BH104"/>
  <c r="BG104"/>
  <c r="BF104"/>
  <c r="BE104"/>
  <c r="J93"/>
  <c r="J92"/>
  <c r="F92"/>
  <c r="F90"/>
  <c r="E88"/>
  <c r="J20"/>
  <c r="E20"/>
  <c r="F93"/>
  <c r="J19"/>
  <c r="J14"/>
  <c r="J126"/>
  <c r="E7"/>
  <c r="E120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Q311"/>
  <c r="R309"/>
  <c r="Q309"/>
  <c r="R306"/>
  <c r="R304"/>
  <c r="Q301"/>
  <c r="R300"/>
  <c r="R297"/>
  <c r="Q297"/>
  <c r="Q295"/>
  <c r="R293"/>
  <c r="Q293"/>
  <c r="R287"/>
  <c r="Q281"/>
  <c r="R274"/>
  <c r="Q266"/>
  <c r="Q253"/>
  <c r="R251"/>
  <c r="Q245"/>
  <c r="R240"/>
  <c r="Q235"/>
  <c r="R230"/>
  <c r="R227"/>
  <c r="Q223"/>
  <c r="Q218"/>
  <c r="R214"/>
  <c r="R211"/>
  <c r="Q209"/>
  <c r="R206"/>
  <c r="Q205"/>
  <c r="Q204"/>
  <c r="Q203"/>
  <c r="R200"/>
  <c r="R195"/>
  <c r="R194"/>
  <c r="Q189"/>
  <c r="Q188"/>
  <c r="R186"/>
  <c r="Q185"/>
  <c r="Q184"/>
  <c r="Q183"/>
  <c r="R182"/>
  <c r="Q180"/>
  <c r="R179"/>
  <c r="Q178"/>
  <c r="R177"/>
  <c r="R175"/>
  <c r="R172"/>
  <c r="R169"/>
  <c r="Q164"/>
  <c r="Q162"/>
  <c r="Q160"/>
  <c r="Q158"/>
  <c r="R156"/>
  <c r="R155"/>
  <c r="R153"/>
  <c r="Q152"/>
  <c r="R151"/>
  <c r="R144"/>
  <c r="Q135"/>
  <c i="1" r="AU95"/>
  <c i="2" r="R311"/>
  <c r="Q306"/>
  <c r="R301"/>
  <c r="Q300"/>
  <c r="R295"/>
  <c r="Q287"/>
  <c r="R281"/>
  <c r="R277"/>
  <c r="Q274"/>
  <c r="R271"/>
  <c r="R268"/>
  <c r="R263"/>
  <c r="R259"/>
  <c r="Q247"/>
  <c r="Q240"/>
  <c r="R235"/>
  <c r="R223"/>
  <c r="Q220"/>
  <c r="R216"/>
  <c r="Q214"/>
  <c r="Q211"/>
  <c r="R209"/>
  <c r="R207"/>
  <c r="R205"/>
  <c r="R203"/>
  <c r="Q201"/>
  <c r="Q198"/>
  <c r="R197"/>
  <c r="Q196"/>
  <c r="R193"/>
  <c r="R191"/>
  <c r="Q190"/>
  <c r="R185"/>
  <c r="Q181"/>
  <c r="Q179"/>
  <c r="R178"/>
  <c r="R176"/>
  <c r="Q173"/>
  <c r="Q172"/>
  <c r="Q170"/>
  <c r="Q167"/>
  <c r="Q166"/>
  <c r="R165"/>
  <c r="R164"/>
  <c r="Q163"/>
  <c r="Q161"/>
  <c r="R160"/>
  <c r="R157"/>
  <c r="Q150"/>
  <c r="Q147"/>
  <c r="Q140"/>
  <c r="R135"/>
  <c r="Q277"/>
  <c r="Q271"/>
  <c r="R266"/>
  <c r="Q263"/>
  <c r="Q259"/>
  <c r="R256"/>
  <c r="R253"/>
  <c r="Q251"/>
  <c r="Q243"/>
  <c r="Q227"/>
  <c r="Q216"/>
  <c r="Q207"/>
  <c r="Q200"/>
  <c r="Q199"/>
  <c r="R198"/>
  <c r="R196"/>
  <c r="R192"/>
  <c r="Q191"/>
  <c r="R190"/>
  <c r="R189"/>
  <c r="R187"/>
  <c r="R180"/>
  <c r="Q177"/>
  <c r="Q176"/>
  <c r="Q175"/>
  <c r="Q174"/>
  <c r="R173"/>
  <c r="R170"/>
  <c r="Q169"/>
  <c r="Q168"/>
  <c r="R167"/>
  <c r="R166"/>
  <c r="R162"/>
  <c r="R159"/>
  <c r="R158"/>
  <c r="Q156"/>
  <c r="Q153"/>
  <c r="Q151"/>
  <c r="R150"/>
  <c r="R149"/>
  <c r="R147"/>
  <c r="Q144"/>
  <c r="Q137"/>
  <c r="BK306"/>
  <c r="Q304"/>
  <c r="Q268"/>
  <c r="Q256"/>
  <c r="R247"/>
  <c r="R245"/>
  <c r="R243"/>
  <c r="Q230"/>
  <c r="R220"/>
  <c r="R218"/>
  <c r="Q206"/>
  <c r="R204"/>
  <c r="R201"/>
  <c r="R199"/>
  <c r="Q197"/>
  <c r="Q195"/>
  <c r="Q194"/>
  <c r="Q193"/>
  <c r="Q192"/>
  <c r="R188"/>
  <c r="Q187"/>
  <c r="Q186"/>
  <c r="R184"/>
  <c r="R183"/>
  <c r="Q182"/>
  <c r="R181"/>
  <c r="R174"/>
  <c r="R168"/>
  <c r="Q165"/>
  <c r="R163"/>
  <c r="R161"/>
  <c r="Q159"/>
  <c r="Q157"/>
  <c r="Q155"/>
  <c r="R152"/>
  <c r="Q149"/>
  <c r="R140"/>
  <c r="R137"/>
  <c r="K311"/>
  <c r="BE311"/>
  <c r="BK309"/>
  <c r="K306"/>
  <c r="BE306"/>
  <c r="K304"/>
  <c r="BE304"/>
  <c r="K301"/>
  <c r="BE301"/>
  <c r="BK300"/>
  <c r="K297"/>
  <c r="BE297"/>
  <c r="K295"/>
  <c r="BE295"/>
  <c r="BK293"/>
  <c r="K287"/>
  <c r="BE287"/>
  <c r="BK281"/>
  <c r="K277"/>
  <c r="BE277"/>
  <c r="K274"/>
  <c r="BE274"/>
  <c r="BK271"/>
  <c r="BK268"/>
  <c r="BK266"/>
  <c r="BK263"/>
  <c r="BK259"/>
  <c r="BK256"/>
  <c r="K253"/>
  <c r="BE253"/>
  <c r="BK251"/>
  <c r="K247"/>
  <c r="BE247"/>
  <c r="BK245"/>
  <c r="K243"/>
  <c r="BE243"/>
  <c r="BK240"/>
  <c r="BK235"/>
  <c r="BK230"/>
  <c r="BK227"/>
  <c r="BK223"/>
  <c r="BK220"/>
  <c r="K218"/>
  <c r="BE218"/>
  <c r="BK216"/>
  <c r="K211"/>
  <c r="BE211"/>
  <c r="K207"/>
  <c r="BE207"/>
  <c r="K206"/>
  <c r="BE206"/>
  <c r="K204"/>
  <c r="BE204"/>
  <c r="BK203"/>
  <c r="BK197"/>
  <c r="BK196"/>
  <c r="K195"/>
  <c r="BE195"/>
  <c r="K193"/>
  <c r="BE193"/>
  <c r="BK192"/>
  <c r="K190"/>
  <c r="BE190"/>
  <c r="K186"/>
  <c r="BE186"/>
  <c r="BK182"/>
  <c r="K180"/>
  <c r="BE180"/>
  <c r="BK179"/>
  <c r="BK176"/>
  <c r="K163"/>
  <c r="BE163"/>
  <c r="BK158"/>
  <c r="K156"/>
  <c r="BE156"/>
  <c r="BK152"/>
  <c r="K149"/>
  <c r="BE149"/>
  <c r="BK144"/>
  <c r="K135"/>
  <c r="BE135"/>
  <c r="K214"/>
  <c r="BE214"/>
  <c r="BK209"/>
  <c r="K205"/>
  <c r="BE205"/>
  <c r="BK201"/>
  <c r="BK200"/>
  <c r="BK199"/>
  <c r="BK198"/>
  <c r="K194"/>
  <c r="BE194"/>
  <c r="BK191"/>
  <c r="K189"/>
  <c r="BE189"/>
  <c r="BK187"/>
  <c r="K185"/>
  <c r="BE185"/>
  <c r="BK178"/>
  <c r="BK174"/>
  <c r="K172"/>
  <c r="BE172"/>
  <c r="K166"/>
  <c r="BE166"/>
  <c r="BK164"/>
  <c r="K159"/>
  <c r="BE159"/>
  <c r="BK157"/>
  <c r="K153"/>
  <c r="BE153"/>
  <c r="BK151"/>
  <c r="BK188"/>
  <c r="K184"/>
  <c r="BE184"/>
  <c r="BK183"/>
  <c r="BK169"/>
  <c r="K168"/>
  <c r="BE168"/>
  <c r="BK165"/>
  <c r="BK162"/>
  <c r="K160"/>
  <c r="BE160"/>
  <c r="K137"/>
  <c r="BE137"/>
  <c r="BK181"/>
  <c r="K177"/>
  <c r="BE177"/>
  <c r="K175"/>
  <c r="BE175"/>
  <c r="K173"/>
  <c r="BE173"/>
  <c r="BK170"/>
  <c r="BK167"/>
  <c r="K161"/>
  <c r="BE161"/>
  <c r="K155"/>
  <c r="BE155"/>
  <c r="BK150"/>
  <c r="BK147"/>
  <c r="K140"/>
  <c r="BE140"/>
  <c l="1" r="T134"/>
  <c r="T133"/>
  <c r="T132"/>
  <c i="1" r="AW96"/>
  <c i="2" r="X134"/>
  <c r="X133"/>
  <c r="X132"/>
  <c r="V134"/>
  <c r="V133"/>
  <c r="V132"/>
  <c r="Q134"/>
  <c r="R134"/>
  <c r="J99"/>
  <c r="F129"/>
  <c r="J90"/>
  <c r="E84"/>
  <c r="Q310"/>
  <c r="I100"/>
  <c r="R310"/>
  <c r="J100"/>
  <c r="F41"/>
  <c i="1" r="BD96"/>
  <c r="BD95"/>
  <c r="AZ95"/>
  <c i="2" r="F43"/>
  <c i="1" r="BF96"/>
  <c r="BF95"/>
  <c r="BF94"/>
  <c r="W38"/>
  <c i="2" r="F40"/>
  <c i="1" r="BC96"/>
  <c r="BC95"/>
  <c r="AY95"/>
  <c i="2" r="K152"/>
  <c r="BE152"/>
  <c r="BK168"/>
  <c r="BK185"/>
  <c r="BK190"/>
  <c r="BK193"/>
  <c r="K199"/>
  <c r="BE199"/>
  <c r="BK205"/>
  <c r="K216"/>
  <c r="BE216"/>
  <c r="K263"/>
  <c r="BE263"/>
  <c r="BK137"/>
  <c r="K162"/>
  <c r="BE162"/>
  <c r="BK166"/>
  <c r="K178"/>
  <c r="BE178"/>
  <c r="K201"/>
  <c r="BE201"/>
  <c r="K40"/>
  <c i="1" r="AY96"/>
  <c r="AW95"/>
  <c r="AW94"/>
  <c i="2" r="K144"/>
  <c r="BE144"/>
  <c r="BK153"/>
  <c r="BK173"/>
  <c r="BK177"/>
  <c r="K183"/>
  <c r="BE183"/>
  <c r="K200"/>
  <c r="BE200"/>
  <c r="K227"/>
  <c r="BE227"/>
  <c r="K245"/>
  <c r="BE245"/>
  <c r="BK172"/>
  <c r="K181"/>
  <c r="BE181"/>
  <c r="BK184"/>
  <c r="K188"/>
  <c r="BE188"/>
  <c r="K192"/>
  <c r="BE192"/>
  <c r="BK195"/>
  <c r="BK207"/>
  <c r="BK243"/>
  <c r="K256"/>
  <c r="BE256"/>
  <c r="K281"/>
  <c r="BE281"/>
  <c r="BK149"/>
  <c r="BK161"/>
  <c r="K176"/>
  <c r="BE176"/>
  <c r="BK194"/>
  <c r="BK206"/>
  <c r="BK211"/>
  <c r="K223"/>
  <c r="BE223"/>
  <c r="K251"/>
  <c r="BE251"/>
  <c r="K271"/>
  <c r="BE271"/>
  <c r="BK287"/>
  <c r="BK295"/>
  <c r="K300"/>
  <c r="BE300"/>
  <c r="BK304"/>
  <c r="BK311"/>
  <c r="BK310"/>
  <c r="K310"/>
  <c r="K100"/>
  <c r="K157"/>
  <c r="BE157"/>
  <c r="K164"/>
  <c r="BE164"/>
  <c r="BK175"/>
  <c r="BK180"/>
  <c r="K198"/>
  <c r="BE198"/>
  <c r="BK204"/>
  <c r="K230"/>
  <c r="BE230"/>
  <c r="K259"/>
  <c r="BE259"/>
  <c r="K147"/>
  <c r="BE147"/>
  <c r="K150"/>
  <c r="BE150"/>
  <c r="F42"/>
  <c i="1" r="BE96"/>
  <c r="BE95"/>
  <c r="BE94"/>
  <c r="BA94"/>
  <c i="2" r="BK140"/>
  <c r="BK159"/>
  <c r="BK160"/>
  <c r="K169"/>
  <c r="BE169"/>
  <c r="K170"/>
  <c r="BE170"/>
  <c r="K182"/>
  <c r="BE182"/>
  <c r="BK189"/>
  <c r="K220"/>
  <c r="BE220"/>
  <c r="K235"/>
  <c r="BE235"/>
  <c r="K266"/>
  <c r="BE266"/>
  <c r="K268"/>
  <c r="BE268"/>
  <c r="K151"/>
  <c r="BE151"/>
  <c r="BK156"/>
  <c r="K158"/>
  <c r="BE158"/>
  <c r="K165"/>
  <c r="BE165"/>
  <c r="K174"/>
  <c r="BE174"/>
  <c r="K179"/>
  <c r="BE179"/>
  <c r="BK186"/>
  <c r="K191"/>
  <c r="BE191"/>
  <c r="K197"/>
  <c r="BE197"/>
  <c r="K203"/>
  <c r="BE203"/>
  <c r="BK214"/>
  <c r="BK247"/>
  <c r="BK274"/>
  <c r="BK135"/>
  <c r="BK155"/>
  <c r="BK163"/>
  <c r="K167"/>
  <c r="BE167"/>
  <c r="K187"/>
  <c r="BE187"/>
  <c r="K196"/>
  <c r="BE196"/>
  <c r="K209"/>
  <c r="BE209"/>
  <c r="BK218"/>
  <c r="K240"/>
  <c r="BE240"/>
  <c r="BK253"/>
  <c r="BK277"/>
  <c r="K293"/>
  <c r="BE293"/>
  <c r="BK297"/>
  <c r="BK301"/>
  <c r="K309"/>
  <c r="BE309"/>
  <c i="1" r="AU94"/>
  <c i="2" l="1" r="Q133"/>
  <c r="Q132"/>
  <c r="I97"/>
  <c r="K33"/>
  <c i="1" r="AS96"/>
  <c i="2" r="I99"/>
  <c r="R133"/>
  <c r="J98"/>
  <c r="BK134"/>
  <c r="K134"/>
  <c r="K99"/>
  <c i="1" r="AS95"/>
  <c r="AS94"/>
  <c r="AK27"/>
  <c r="BA95"/>
  <c r="W37"/>
  <c r="BD94"/>
  <c r="W36"/>
  <c r="BC94"/>
  <c r="W35"/>
  <c i="2" l="1" r="I98"/>
  <c r="R132"/>
  <c r="J97"/>
  <c r="K34"/>
  <c i="1" r="AT96"/>
  <c i="2" r="BK133"/>
  <c r="K133"/>
  <c r="K98"/>
  <c i="1" r="AY94"/>
  <c r="AK35"/>
  <c r="AT95"/>
  <c r="AT94"/>
  <c r="AK28"/>
  <c r="AZ94"/>
  <c i="2" l="1" r="BK132"/>
  <c r="K132"/>
  <c r="K97"/>
  <c l="1" r="K32"/>
  <c r="K109"/>
  <c r="K103"/>
  <c r="K35"/>
  <c l="1" r="BE109"/>
  <c r="K111"/>
  <c r="F39"/>
  <c i="1" r="BB96"/>
  <c r="BB95"/>
  <c r="AX95"/>
  <c r="AV95"/>
  <c i="2" r="K36"/>
  <c i="1" r="AG96"/>
  <c l="1" r="BB94"/>
  <c r="AG95"/>
  <c r="AG94"/>
  <c r="AK26"/>
  <c i="2" r="K39"/>
  <c i="1" r="AX96"/>
  <c r="AV96"/>
  <c l="1" r="AN95"/>
  <c i="2" r="K45"/>
  <c i="1" r="AN96"/>
  <c r="AG101"/>
  <c r="CD101"/>
  <c r="AG102"/>
  <c r="CD102"/>
  <c r="AG100"/>
  <c r="CD100"/>
  <c r="AX94"/>
  <c r="AG99"/>
  <c l="1" r="CD99"/>
  <c r="W34"/>
  <c r="AG98"/>
  <c r="AK29"/>
  <c r="AV101"/>
  <c r="BY101"/>
  <c r="AV100"/>
  <c r="BY100"/>
  <c r="AV99"/>
  <c r="BY99"/>
  <c r="AV94"/>
  <c r="AN94"/>
  <c r="AV102"/>
  <c r="BY102"/>
  <c l="1" r="AK31"/>
  <c r="AK34"/>
  <c r="AN99"/>
  <c r="AN100"/>
  <c r="AN101"/>
  <c r="AN102"/>
  <c r="AG104"/>
  <c l="1" r="AK40"/>
  <c r="AN98"/>
  <c l="1"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<sst xmlns="http://schemas.openxmlformats.org/spreadsheetml/2006/main">
  <si>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</si>
  <si>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</si>
  <si>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</si>
  <si>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</si>
  <si>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</si>
  <si>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</si>
  <si>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{e3672679-5a37-4237-bc5c-f69d2c2c3562}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</si>
  <si>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</si>
  <si>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</si>
  <si>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</si>
  <si>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</si>
  <si>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</si>
  <si>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</si>
  <si>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</si>
  <si>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</si>
  <si>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1552-3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</si>
  <si>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</si>
  <si>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</si>
  <si>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Hodonín-ZŠ Vančurova</t>
  </si>
  <si>
    <t>KSO:</t>
  </si>
  <si>
    <t>823</t>
  </si>
  <si>
    <t>CC-CZ:</t>
  </si>
  <si>
    <t>2</t>
  </si>
  <si>
    <t>Místo:</t>
  </si>
  <si>
    <t>Hodonín, areál ZŠ Vančurova</t>
  </si>
  <si>
    <t>Datum:</t>
  </si>
  <si>
    <t>24. 1. 2020</t>
  </si>
  <si>
    <t>CZ-CPV:</t>
  </si>
  <si>
    <t>44000000-0</t>
  </si>
  <si>
    <t>CZ-CPA:</t>
  </si>
  <si>
    <t>42</t>
  </si>
  <si>
    <t>Zadavatel:</t>
  </si>
  <si>
    <t>IČ:</t>
  </si>
  <si>
    <t>00284891</t>
  </si>
  <si>
    <t>Město Hodonín, Národní třída 373/25,695 01 Hodonín</t>
  </si>
  <si>
    <t>DIČ:</t>
  </si>
  <si>
    <t>CZ699001303</t>
  </si>
  <si>
    <t>Uchazeč:</t>
  </si>
  <si>
    <t>Vyplň údaj</t>
  </si>
  <si>
    <t>Projektant:</t>
  </si>
  <si>
    <t>Ing.Jana Janíková, Ing.Denisa Hribanová,PhD.</t>
  </si>
  <si>
    <t>Zpracovatel:</t>
  </si>
  <si>
    <t>46344535</t>
  </si>
  <si>
    <t>ZaKT s.r.o., Ponávka 185/2,602 00 Brno</t>
  </si>
  <si>
    <t>CZ46344535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</si>
  <si>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</si>
  <si>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</si>
  <si>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</si>
  <si>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</si>
  <si>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</si>
  <si>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</si>
  <si>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</si>
  <si>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</si>
  <si>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</si>
  <si>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</si>
  <si>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</si>
  <si>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</si>
  <si>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</si>
  <si>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</si>
  <si>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</si>
  <si>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</si>
  <si>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</si>
  <si>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</si>
  <si>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</si>
  <si>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</si>
  <si>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</si>
  <si>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</si>
  <si>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</si>
  <si>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</si>
  <si>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</si>
  <si>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</si>
  <si>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</si>
  <si>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</si>
  <si>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</si>
  <si>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</si>
  <si>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</si>
  <si>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</si>
  <si>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</si>
  <si>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</si>
  <si>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</si>
  <si>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</si>
  <si>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</si>
  <si>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</si>
  <si>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</si>
  <si>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</si>
  <si>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</si>
  <si>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</si>
  <si>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</si>
  <si>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</si>
  <si>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</si>
  <si>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</si>
  <si>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</si>
  <si>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</si>
  <si>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</si>
  <si>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</si>
  <si>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</si>
  <si>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</si>
  <si>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SO 01</t>
  </si>
  <si>
    <t>Jedlá zahrada</t>
  </si>
  <si>
    <t>STA</t>
  </si>
  <si>
    <t>1</t>
  </si>
  <si>
    <t>{5401d822-75df-46c9-b3bc-08d8bb804169}</t>
  </si>
  <si>
    <t>/</t>
  </si>
  <si>
    <t>03</t>
  </si>
  <si>
    <t>Rozpočet vegetačních úprav</t>
  </si>
  <si>
    <t>Soupis</t>
  </si>
  <si>
    <t>{81cc48b8-aa36-499c-97ef-f2975fdcdc73}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</si>
  <si>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</si>
  <si>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</si>
  <si>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</si>
  <si>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</si>
  <si>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</si>
  <si>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</si>
  <si>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</si>
  <si>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</si>
  <si>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</si>
  <si>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</si>
  <si>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</si>
  <si>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SO 01 - Jedlá zahrada</t>
  </si>
  <si>
    <t>Soupis:</t>
  </si>
  <si>
    <t>03 - Rozpočet vegetačních úprav</t>
  </si>
  <si>
    <t>Hodonín, ZŠ Vančurova</t>
  </si>
  <si>
    <t>45000000-7</t>
  </si>
  <si>
    <t>Město Hodonín</t>
  </si>
  <si>
    <t>Ing.Jana Janíková, Ing.Denisa Hrubanová PhD.</t>
  </si>
  <si>
    <t>ZaKT s.r.o, Ponávka 2,602 00 BRNO</t>
  </si>
  <si>
    <t>Náklady z rozpočtu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</si>
  <si>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</si>
  <si>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</si>
  <si>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</si>
  <si>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</si>
  <si>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</si>
  <si>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</si>
  <si>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</si>
  <si>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HSV - Práce a dodávky HSV</t>
  </si>
  <si>
    <t xml:space="preserve">    1 - Zemní práce</t>
  </si>
  <si>
    <t xml:space="preserve">    998 - Přesun hmot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</si>
  <si>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</si>
  <si>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</si>
  <si>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</si>
  <si>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</si>
  <si>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</si>
  <si>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</si>
  <si>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</si>
  <si>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</si>
  <si>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</si>
  <si>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</si>
  <si>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</si>
  <si>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</si>
  <si>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</si>
  <si>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</si>
  <si>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</si>
  <si>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</si>
  <si>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</si>
  <si>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</si>
  <si>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</si>
  <si>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</si>
  <si>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</si>
  <si>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</si>
  <si>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</si>
  <si>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</si>
  <si>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</si>
  <si>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</si>
  <si>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</si>
  <si>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</si>
  <si>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</si>
  <si>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</si>
  <si>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</si>
  <si>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183101221</t>
  </si>
  <si>
    <t>Hloubení jamek pro vysazování rostlin v zemině tř.1 až 4 s výměnou půdy z 50% v rovině nebo na svahu do 1:5, objemu přes 0,40 do 1,00 m3</t>
  </si>
  <si>
    <t>kus</t>
  </si>
  <si>
    <t>CS ÚRS 2020 01</t>
  </si>
  <si>
    <t>4</t>
  </si>
  <si>
    <t>1930262757</t>
  </si>
  <si>
    <t>PSC</t>
  </si>
  <si>
    <t xml:space="preserve">Poznámka k souboru cen:_x000d_
1. V cenách jsou započteny i náklady na případné naložení přebytečných výkopků na dopravní prostředek, odvoz na vzdálenost do 20 km a složení výkopků. 2. V cenách nejsou započteny náklady na: a) uložení odpadu na skládku, b) substrát, tyto náklady se oceňují ve specifikaci. 3. V cenách o sklonu svahu přes 1:1 jsou uvažovány podmínky pro svahy běžně schůdné; bez použití lezeckých technik. V případě použití lezeckých technik se tyto náklady oceňují individuálně. </t>
  </si>
  <si>
    <t>M</t>
  </si>
  <si>
    <t>M1</t>
  </si>
  <si>
    <t>substrát pro výměnu půdy v jamkách</t>
  </si>
  <si>
    <t>m3</t>
  </si>
  <si>
    <t>8</t>
  </si>
  <si>
    <t>1133608300</t>
  </si>
  <si>
    <t>P</t>
  </si>
  <si>
    <t xml:space="preserve">Poznámka k položce:_x000d_
substrát do jamek při výměně půdy 0,2 m3 na jamku_x000d_
</t>
  </si>
  <si>
    <t>VV</t>
  </si>
  <si>
    <t>4*0,2</t>
  </si>
  <si>
    <t>3</t>
  </si>
  <si>
    <t>183111111</t>
  </si>
  <si>
    <t xml:space="preserve">Hloubení jamek pro vysazování rostlin v zemině tř.1 až 4 bez výměny půdy  v rovině nebo na svahu do 1:5, objemu do 0,002 m3</t>
  </si>
  <si>
    <t>-1061807749</t>
  </si>
  <si>
    <t xml:space="preserve">Poznámka k souboru cen:_x000d_
1. V cenách jsou započteny i náklady na případné naložení přebytečných výkopků na dopravní prostředek, odvoz na vzdálenost do 20 km a složení výkopků. 2. V cenách nejsou započteny náklady na uložení odpadu na skládku. 3. V cenách o sklonu svahu přes 1:1 jsou uvažovány podmínky pro svahy běžně schůdné; bez použití lezeckých technik. V případě použití lezeckých technik se tyto náklady oceňují individuálně. </t>
  </si>
  <si>
    <t>Poznámka k položce:_x000d_
trvalky+byliny+travin+cibuloviny</t>
  </si>
  <si>
    <t>710+80</t>
  </si>
  <si>
    <t>183101113</t>
  </si>
  <si>
    <t xml:space="preserve">Hloubení jamek pro vysazování rostlin v zemině tř.1 až 4 bez výměny půdy  v rovině nebo na svahu do 1:5, objemu přes 0,02 do 0,05 m3</t>
  </si>
  <si>
    <t>1589705909</t>
  </si>
  <si>
    <t>Poznámka k položce:_x000d_
výsadba keřů</t>
  </si>
  <si>
    <t>5</t>
  </si>
  <si>
    <t>184102115</t>
  </si>
  <si>
    <t xml:space="preserve">Výsadba dřeviny s balem do předem vyhloubené jamky se zalitím  v rovině nebo na svahu do 1:5, při průměru balu přes 500 do 600 mm</t>
  </si>
  <si>
    <t>1748516991</t>
  </si>
  <si>
    <t xml:space="preserve">Poznámka k souboru cen:_x000d_
1. Ceny lze použít i pro dřeviny pěstované v nádobách. 2. V cenách nejsou započteny náklady na vysazované dřeviny, tyto se oceňují ve specifikaci. 3. V cenách o sklonu svahu přes 1:1 jsou uvažovány podmínky pro svahy běžně schůdné; bez použití lezeckých technik. V případě použití lezeckých technik se tyto náklady oceňují individuálně. </t>
  </si>
  <si>
    <t>6</t>
  </si>
  <si>
    <t>M2-1</t>
  </si>
  <si>
    <t xml:space="preserve">Malus domestica vysokokmen 160KM s balem  (jabloň)</t>
  </si>
  <si>
    <t>-623197365</t>
  </si>
  <si>
    <t>7</t>
  </si>
  <si>
    <t>M2-2</t>
  </si>
  <si>
    <t xml:space="preserve">Pyrus communis  160KM OK10-12 cm s balem (hrušeň)</t>
  </si>
  <si>
    <t>-251957300</t>
  </si>
  <si>
    <t>M2-3</t>
  </si>
  <si>
    <t>Prunus avium - samosprašná 160Km s balem OK10-12 cm (třešeň)</t>
  </si>
  <si>
    <t>-479491363</t>
  </si>
  <si>
    <t>9</t>
  </si>
  <si>
    <t>M2-4</t>
  </si>
  <si>
    <t xml:space="preserve">Prunus domestica vysokokmen 160KM s balem (švestka domácí) </t>
  </si>
  <si>
    <t>548231534</t>
  </si>
  <si>
    <t>10</t>
  </si>
  <si>
    <t>184102112</t>
  </si>
  <si>
    <t xml:space="preserve">Výsadba dřeviny s balem do předem vyhloubené jamky se zalitím  v rovině nebo na svahu do 1:5, při průměru balu přes 200 do 300 mm</t>
  </si>
  <si>
    <t>-942146418</t>
  </si>
  <si>
    <t>11</t>
  </si>
  <si>
    <t>M2-5</t>
  </si>
  <si>
    <t>Corylus avellana vel. 40-60 cm kontejner (líska obecná)</t>
  </si>
  <si>
    <t>1496655879</t>
  </si>
  <si>
    <t>12</t>
  </si>
  <si>
    <t>M2-6</t>
  </si>
  <si>
    <t>Cornus mas vel. 40-60 cm kontejner (dřín obecný)</t>
  </si>
  <si>
    <t>604163749</t>
  </si>
  <si>
    <t>13</t>
  </si>
  <si>
    <t>M2-7</t>
  </si>
  <si>
    <t xml:space="preserve">Ribes alba, rubra, nigra  (rybíz bílý, červený, černý) - keřový, kontejner</t>
  </si>
  <si>
    <t>141243797</t>
  </si>
  <si>
    <t>14</t>
  </si>
  <si>
    <t>M2-8</t>
  </si>
  <si>
    <t xml:space="preserve">Ribes uva-crispa (angrešt keřový - zlatožlutý)  kontejner</t>
  </si>
  <si>
    <t>-697126116</t>
  </si>
  <si>
    <t>M2-9</t>
  </si>
  <si>
    <t>Buddleja alternifolia vel. 20-30 cm kontejner (komule různolistá)</t>
  </si>
  <si>
    <t>-753940082</t>
  </si>
  <si>
    <t>16</t>
  </si>
  <si>
    <t>M2-10</t>
  </si>
  <si>
    <t>Aronia melanocarpa vel. 30-40 cm (temnoplodec) kontejner</t>
  </si>
  <si>
    <t>-863131764</t>
  </si>
  <si>
    <t>17</t>
  </si>
  <si>
    <t>M2-11</t>
  </si>
  <si>
    <t xml:space="preserve">Rubus fruticosus  (ostružiník) kontejner</t>
  </si>
  <si>
    <t>-960333944</t>
  </si>
  <si>
    <t>18</t>
  </si>
  <si>
    <t>M2-12</t>
  </si>
  <si>
    <t>Rubus vitis-idaea (maliník) kontejner</t>
  </si>
  <si>
    <t>947111784</t>
  </si>
  <si>
    <t>19</t>
  </si>
  <si>
    <t>M2-13</t>
  </si>
  <si>
    <t>Vitis vinifera (réva vinná) kontejner</t>
  </si>
  <si>
    <t>3161925</t>
  </si>
  <si>
    <t>20</t>
  </si>
  <si>
    <t>M2-14</t>
  </si>
  <si>
    <t>Vaccinium corymbosum (borůvka) kontejner</t>
  </si>
  <si>
    <t>1950401915</t>
  </si>
  <si>
    <t>M2-15</t>
  </si>
  <si>
    <t>Vaccinium myrtillus (borůvka lesní) kontejner</t>
  </si>
  <si>
    <t>-1656814300</t>
  </si>
  <si>
    <t>22</t>
  </si>
  <si>
    <t>M2-16</t>
  </si>
  <si>
    <t>Vaccinium vitis-idaea (brusinka) vel. 12-15 cm</t>
  </si>
  <si>
    <t>1904519845</t>
  </si>
  <si>
    <t>23</t>
  </si>
  <si>
    <t>M2-17</t>
  </si>
  <si>
    <t>Calluna vulgaris kontejner (vřes obecný)</t>
  </si>
  <si>
    <t>1027717430</t>
  </si>
  <si>
    <t>24</t>
  </si>
  <si>
    <t>M2-18</t>
  </si>
  <si>
    <t>Erica carnea kontejner (vřesovec pleťový)</t>
  </si>
  <si>
    <t>-347185122</t>
  </si>
  <si>
    <t>25</t>
  </si>
  <si>
    <t>M2-19</t>
  </si>
  <si>
    <t>Hedera helix (břečťan pnoucí) kontejner</t>
  </si>
  <si>
    <t>1658274263</t>
  </si>
  <si>
    <t>26</t>
  </si>
  <si>
    <t>183211322</t>
  </si>
  <si>
    <t>Výsadba květin do připravené půdy se zalitím do připravené půdy, se zalitím květin hrnkovaných o průměru květináče přes 80 do 120 mm</t>
  </si>
  <si>
    <t>1662901476</t>
  </si>
  <si>
    <t xml:space="preserve">Poznámka k souboru cen:_x000d_
1. V cenách jsou započteny i náklady na případné naložení přebytečných výkopků na dopravní prostředek, odvoz na vzdálenost do 20 km a složení výkopků. 2. V cenách nejsou započteny náklady na: a) hloubení jamek, b) uložení odpadu na skládce. 3. Ceny nelze použít pro ornamentální výsadby; tyto se oceňují individuálně. </t>
  </si>
  <si>
    <t>27</t>
  </si>
  <si>
    <t>M3-1</t>
  </si>
  <si>
    <t>Fragaria vesca (jahodník lesní) kontejner</t>
  </si>
  <si>
    <t>-313308762</t>
  </si>
  <si>
    <t>28</t>
  </si>
  <si>
    <t>M3-2</t>
  </si>
  <si>
    <t>Fragaria viridis (jahodník trávnice) kontejner</t>
  </si>
  <si>
    <t>788554146</t>
  </si>
  <si>
    <t>29</t>
  </si>
  <si>
    <t>M3-3</t>
  </si>
  <si>
    <t>Fragaria moschata (jahodník truskavec) kontejner</t>
  </si>
  <si>
    <t>-721849458</t>
  </si>
  <si>
    <t>30</t>
  </si>
  <si>
    <t>M3-4</t>
  </si>
  <si>
    <t>Fragaria (jahodník, zahradní odrůdy) kontejner</t>
  </si>
  <si>
    <t>1583918397</t>
  </si>
  <si>
    <t>31</t>
  </si>
  <si>
    <t>M3-5</t>
  </si>
  <si>
    <t>Allium schoenoprasum (pažitka pobřežní) kontejner</t>
  </si>
  <si>
    <t>314926296</t>
  </si>
  <si>
    <t>32</t>
  </si>
  <si>
    <t>M3-6</t>
  </si>
  <si>
    <t>Thymus vulgaris (tymián obecný) kontejner</t>
  </si>
  <si>
    <t>-688508253</t>
  </si>
  <si>
    <t>33</t>
  </si>
  <si>
    <t>M3-7</t>
  </si>
  <si>
    <t>Salvia officinalis (šalvěj lékařská) kontejner</t>
  </si>
  <si>
    <t>2046863561</t>
  </si>
  <si>
    <t>34</t>
  </si>
  <si>
    <t>M3-8</t>
  </si>
  <si>
    <t>Mentha piperita (máta peprná) kontejner</t>
  </si>
  <si>
    <t>-12528912</t>
  </si>
  <si>
    <t>35</t>
  </si>
  <si>
    <t>M3-9</t>
  </si>
  <si>
    <t>Melissa officinalis	(meduňka) kontejner</t>
  </si>
  <si>
    <t>-1107774618</t>
  </si>
  <si>
    <t>36</t>
  </si>
  <si>
    <t>M3-10</t>
  </si>
  <si>
    <t>Lavandula officinalis (levandule lékařská) kontejner</t>
  </si>
  <si>
    <t>-961678192</t>
  </si>
  <si>
    <t>37</t>
  </si>
  <si>
    <t>M3-11</t>
  </si>
  <si>
    <t>Hyssopus officinalis (yzop lékařský) kontejner</t>
  </si>
  <si>
    <t>867468578</t>
  </si>
  <si>
    <t>38</t>
  </si>
  <si>
    <t>M3-12</t>
  </si>
  <si>
    <t>Nepeta faassenii (šanta kočičí) kontejner</t>
  </si>
  <si>
    <t>909663090</t>
  </si>
  <si>
    <t>39</t>
  </si>
  <si>
    <t>M3-13</t>
  </si>
  <si>
    <t>Helleborus niger (čemeřice černá)</t>
  </si>
  <si>
    <t>-35690750</t>
  </si>
  <si>
    <t>40</t>
  </si>
  <si>
    <t>M3-14</t>
  </si>
  <si>
    <t>Eryanthys hyemalis (talovín zimní) kontejner</t>
  </si>
  <si>
    <t>-418011328</t>
  </si>
  <si>
    <t>41</t>
  </si>
  <si>
    <t>M3-15</t>
  </si>
  <si>
    <t>Phlox paniculata (plamenka latnatá) kontejner</t>
  </si>
  <si>
    <t>1637888215</t>
  </si>
  <si>
    <t>M3-16</t>
  </si>
  <si>
    <t>Rudbeckia hirta (třapatka srstnatá) kontejner</t>
  </si>
  <si>
    <t>386698114</t>
  </si>
  <si>
    <t>43</t>
  </si>
  <si>
    <t>M3-17</t>
  </si>
  <si>
    <t>Echinacea purpurea	(třapatka nachová) kontejner</t>
  </si>
  <si>
    <t>-1061990209</t>
  </si>
  <si>
    <t>44</t>
  </si>
  <si>
    <t>M3-18</t>
  </si>
  <si>
    <t>Hemerocallis x hybrida (denivka) kontejner</t>
  </si>
  <si>
    <t>-706779766</t>
  </si>
  <si>
    <t>45</t>
  </si>
  <si>
    <t>M3-19</t>
  </si>
  <si>
    <t>Lupinus x hybridus (vlčí bob) kontejner</t>
  </si>
  <si>
    <t>2054807214</t>
  </si>
  <si>
    <t>46</t>
  </si>
  <si>
    <t>M3-20</t>
  </si>
  <si>
    <t>Pulsatilla pratensis (koniklec luční) kontejner</t>
  </si>
  <si>
    <t>-1489688372</t>
  </si>
  <si>
    <t>47</t>
  </si>
  <si>
    <t>M3-21</t>
  </si>
  <si>
    <t>Campanula alpina (zvonek alpský) kontejner</t>
  </si>
  <si>
    <t>492971305</t>
  </si>
  <si>
    <t>48</t>
  </si>
  <si>
    <t>M3-22</t>
  </si>
  <si>
    <t>Gentiana acaulis (hořec bezlodyžný) kontejner</t>
  </si>
  <si>
    <t>1168397440</t>
  </si>
  <si>
    <t>49</t>
  </si>
  <si>
    <t>M3-23</t>
  </si>
  <si>
    <t>Primula veris (petrklíč jarní) kontejner</t>
  </si>
  <si>
    <t>1361655765</t>
  </si>
  <si>
    <t>50</t>
  </si>
  <si>
    <t>M3-24</t>
  </si>
  <si>
    <t>Thymus praecox (mateřídouška časná) kontejner</t>
  </si>
  <si>
    <t>1129737092</t>
  </si>
  <si>
    <t>51</t>
  </si>
  <si>
    <t>MT-20</t>
  </si>
  <si>
    <t>Luzula sylvatica (bika lesní) kontejner</t>
  </si>
  <si>
    <t>-676591750</t>
  </si>
  <si>
    <t>52</t>
  </si>
  <si>
    <t>MT-21</t>
  </si>
  <si>
    <t>Melica nutans (strdivka nicí) kontejner</t>
  </si>
  <si>
    <t>2146321179</t>
  </si>
  <si>
    <t>53</t>
  </si>
  <si>
    <t>MT-22</t>
  </si>
  <si>
    <t>Carex humilis (ostřice nízká) kontejner</t>
  </si>
  <si>
    <t>-1216127679</t>
  </si>
  <si>
    <t>54</t>
  </si>
  <si>
    <t>MT-23</t>
  </si>
  <si>
    <t>Deschampsia caespitosa (metlice trsnatá) kontejner</t>
  </si>
  <si>
    <t>-147220128</t>
  </si>
  <si>
    <t>55</t>
  </si>
  <si>
    <t>MT-24</t>
  </si>
  <si>
    <t>Stipa capillata (kavyl vláskovitý) kontejner</t>
  </si>
  <si>
    <t>-946064248</t>
  </si>
  <si>
    <t>56</t>
  </si>
  <si>
    <t>183211313</t>
  </si>
  <si>
    <t>Výsadba květin do připravené půdy se zalitím do připravené půdy, se zalitím cibulí nebo hlíz</t>
  </si>
  <si>
    <t>-2081707331</t>
  </si>
  <si>
    <t>57</t>
  </si>
  <si>
    <t>MC-1</t>
  </si>
  <si>
    <t xml:space="preserve">Galanthus nivalis (sněženka podsněžník) </t>
  </si>
  <si>
    <t>-2034404763</t>
  </si>
  <si>
    <t>58</t>
  </si>
  <si>
    <t>MC-2</t>
  </si>
  <si>
    <t>Allium giganteum (česnek velký)</t>
  </si>
  <si>
    <t>10341152</t>
  </si>
  <si>
    <t>59</t>
  </si>
  <si>
    <t>MC-3</t>
  </si>
  <si>
    <t>Narcissus sp. (narcis)</t>
  </si>
  <si>
    <t>-869828795</t>
  </si>
  <si>
    <t>60</t>
  </si>
  <si>
    <t>MC-4</t>
  </si>
  <si>
    <t>Tulipa (tulipány)</t>
  </si>
  <si>
    <t>464867336</t>
  </si>
  <si>
    <t>61</t>
  </si>
  <si>
    <t>184801121</t>
  </si>
  <si>
    <t xml:space="preserve">Ošetření vysazených dřevin  solitérních v rovině nebo na svahu do 1:5</t>
  </si>
  <si>
    <t>-195775138</t>
  </si>
  <si>
    <t xml:space="preserve">Poznámka k souboru cen:_x000d_
1. V cenách jsou započteny i náklady na odplevelení s nakypřením nebo vypletí, odstranění poškozených částí dřeviny s případným složením odpadu na hromady, naložením na dopravní prostředek a odvozem do 20 km a s jeho složením. 2. Ceny jsou určeny pouze pro jednorázové ošetření. 3. V cenách nejsou započteny náklady na: a) zalití rostlin; zalití se oceňuje cenami části C02 souboru cen 185 80-43 Zalití rostlin vodou, b) chemické odplevelení; tyto práce se oceňují cenami části A02 souboru cen 184 80-26 Chemické odplevelení po založení kultury, c) hnojení; tyto práce se oceňují cenami části A02 souboru cen 184 85-11 Hnojení roztokem hnojiva nebo 185 80-21 Hnojení, d) řez; tyto práce se oceňují cenami části C02 souboru cen 184 80-61 Řez stromů nebo keřů. 4. V cenách o sklonu svahu přes 1:1 jsou uvažovány podmínky pro svahy běžně schůdné; bez použití lezeckých technik. V případě použití lezeckých technik se tyto náklady oceňují individuálně. </t>
  </si>
  <si>
    <t>62</t>
  </si>
  <si>
    <t>184801131</t>
  </si>
  <si>
    <t xml:space="preserve">Ošetření vysazených dřevin  ve skupinách v rovině nebo na svahu do 1:5</t>
  </si>
  <si>
    <t>m2</t>
  </si>
  <si>
    <t>1134185017</t>
  </si>
  <si>
    <t>63</t>
  </si>
  <si>
    <t>185804111</t>
  </si>
  <si>
    <t xml:space="preserve">Ošetření vysazených květin  jednorázové v rovině</t>
  </si>
  <si>
    <t>315056811</t>
  </si>
  <si>
    <t xml:space="preserve">Poznámka k souboru cen:_x000d_
1. V cenách jsou započteny i náklady na vypletí s případným odstraněním odkvetlých částí rostlin, s naložením odpadu na dopravní prostředek, odvozem do 20 km a se složení. 2. V cenách nejsou započteny náklady na: a) zalití rostlin; tyto práce se oceňují cenami části C02 souboru cen 185 80-43 Zalití rostlin vodou, b) chemické odplevelení; tyto práce se oceňují cenami části A02 souboru cen 184 80-26 Chemické odplevelení po založení kultury, c) hnojení; tyto práce se oceňují cenami části A02 souboru cen 184 85-11 Hnojení roztokem hnojiva nebo 185 80-21 Hnojení, d) odplevelení s nakypřením; tyto práce se oceňují cenami části C02 souboru cen 185 80-45 Odplevelení výsadeb s nakypřením. e) uložení odpadu na skládku. 3. U zídky se měří rozvinutá plocha. </t>
  </si>
  <si>
    <t>Poznámka k položce:_x000d_
trvalky</t>
  </si>
  <si>
    <t>64</t>
  </si>
  <si>
    <t>184215133</t>
  </si>
  <si>
    <t>Ukotvení dřeviny kůly třemi kůly, délky přes 2 do 3 m</t>
  </si>
  <si>
    <t>1966448108</t>
  </si>
  <si>
    <t xml:space="preserve">Poznámka k souboru cen:_x000d_
1. V cenách jsou započteny i náklady na ochranu proti poškození kmene v místě vzepření. 2. V cenách nejsou započteny náklady na dodání kůlů, tyto se oceňují ve specifikaci. 3. Ceny jsou určeny pro ukotvení dřevin kůly o průměru do 100 mm. </t>
  </si>
  <si>
    <t>65</t>
  </si>
  <si>
    <t>60591257</t>
  </si>
  <si>
    <t>kůl vyvazovací dřevěný impregnovaný D 8cm dl 3m</t>
  </si>
  <si>
    <t>484081643</t>
  </si>
  <si>
    <t>4*3</t>
  </si>
  <si>
    <t>66</t>
  </si>
  <si>
    <t>M4</t>
  </si>
  <si>
    <t>příčka z půlené frézované kulatiny průměru 80 mm délky 0,5 m</t>
  </si>
  <si>
    <t>583917210</t>
  </si>
  <si>
    <t>67</t>
  </si>
  <si>
    <t>M5</t>
  </si>
  <si>
    <t>vyvazovací páska šířky 40 mm, délka 0,7m 1 úvazek listnatý, 3 ks/strom</t>
  </si>
  <si>
    <t>m</t>
  </si>
  <si>
    <t>2063379288</t>
  </si>
  <si>
    <t>4*3*0,7</t>
  </si>
  <si>
    <t>Součet</t>
  </si>
  <si>
    <t>68</t>
  </si>
  <si>
    <t>185802113</t>
  </si>
  <si>
    <t xml:space="preserve">Hnojení půdy nebo trávníku  v rovině nebo na svahu do 1:5 umělým hnojivem na široko</t>
  </si>
  <si>
    <t>t</t>
  </si>
  <si>
    <t>38821279</t>
  </si>
  <si>
    <t xml:space="preserve">Poznámka k souboru cen:_x000d_
1. V cenách jsou započteny i náklady na rozprostření nebo rozdělení hnojiva. 2. V cenách o sklonu svahu přes 1:1 jsou uvažovány podmínky pro svahy běžně schůdné; bez použití lezeckých technik. V případě použití lezeckých technik se tyto náklady oceňují individuálně. </t>
  </si>
  <si>
    <t>Poznámka k položce:_x000d_
přidání půdního kondicionéru pro zvýšení zádržnosti vody do půdy</t>
  </si>
  <si>
    <t>4*1,5/1000</t>
  </si>
  <si>
    <t>69</t>
  </si>
  <si>
    <t>M6</t>
  </si>
  <si>
    <t>půdní kondicionér pro zvýšení zádržnosti vody v půdě</t>
  </si>
  <si>
    <t>kg</t>
  </si>
  <si>
    <t>-1416570447</t>
  </si>
  <si>
    <t>Poznámka k položce:_x000d_
1,5 kg/ výsadbovou jámu</t>
  </si>
  <si>
    <t>4*1,5</t>
  </si>
  <si>
    <t>70</t>
  </si>
  <si>
    <t>185802114</t>
  </si>
  <si>
    <t xml:space="preserve">Hnojení půdy nebo trávníku  v rovině nebo na svahu do 1:5 umělým hnojivem s rozdělením k jednotlivým rostlinám</t>
  </si>
  <si>
    <t>-382161347</t>
  </si>
  <si>
    <t>4*5*10/1000/1000</t>
  </si>
  <si>
    <t>117*2*10/1000/1000</t>
  </si>
  <si>
    <t>71</t>
  </si>
  <si>
    <t>M7</t>
  </si>
  <si>
    <t>tabletové hnojivo zásobní s postupným uvolňováním živin, tableta á 10 g</t>
  </si>
  <si>
    <t>-2049882631</t>
  </si>
  <si>
    <t>Poznámka k položce:_x000d_
stromy - 5 tablet á 10 g_x000d_
keře - 2 tablety á 10 g</t>
  </si>
  <si>
    <t>4*5*10/1000</t>
  </si>
  <si>
    <t>117*2*10/1000</t>
  </si>
  <si>
    <t>72</t>
  </si>
  <si>
    <t>184501141</t>
  </si>
  <si>
    <t>Zhotovení obalu kmene z rákosové nebo kokosové rohože v rovině nebo na svahu do 1:5</t>
  </si>
  <si>
    <t>-1484840450</t>
  </si>
  <si>
    <t xml:space="preserve">Poznámka k souboru cen:_x000d_
1. V cenách nejsou započteny náklady na dodání rohože tyto náklady se oceňují ve specifikaci. </t>
  </si>
  <si>
    <t>4*1,6*0,5</t>
  </si>
  <si>
    <t>73</t>
  </si>
  <si>
    <t>M8</t>
  </si>
  <si>
    <t>rákosová rohož, rákos přírodní, neloupaný, výška 1,60 m, 0,5 m/strom</t>
  </si>
  <si>
    <t>1763406716</t>
  </si>
  <si>
    <t>4*0,5</t>
  </si>
  <si>
    <t>74</t>
  </si>
  <si>
    <t>184215412</t>
  </si>
  <si>
    <t>Zhotovení závlahové mísy u solitérních dřevin v rovině nebo na svahu do 1:5, o průměru mísy přes 0,5 do 1 m</t>
  </si>
  <si>
    <t>779719466</t>
  </si>
  <si>
    <t xml:space="preserve">Poznámka k souboru cen:_x000d_
1. V cenách jsou započteny i náklady na případné naložení vzniklého odpadu na dopravní prostředek, odvoz na vzdálenost do 20 km a složení odpadu. 2. V cenách nejsou započteny náklady na materiál pro zhotovení závlahové mísy, tento se oceňuje ve specifikaci. 3. V cenách o sklonu svahu přes 1:1 jsou uvažovány podmínky pro svahy běžně schůdné; bez použití lezeckých technik. V případě použití lezeckých technik se tyto náklady oceňují individuálně. </t>
  </si>
  <si>
    <t>75</t>
  </si>
  <si>
    <t>184911421</t>
  </si>
  <si>
    <t>Mulčování vysazených rostlin mulčovací kůrou, tl. do 100 mm v rovině nebo na svahu do 1:5</t>
  </si>
  <si>
    <t>399203584</t>
  </si>
  <si>
    <t xml:space="preserve">Poznámka k souboru cen:_x000d_
1. V cenách jsou započteny i náklady na naložení odpadu na dopravní prostředek, odvoz do 20 km a složení odpadu. 2. V cenách nejsou započteny náklady na: a) stabilizaci mulče proti erozi a přísady proti vznícení mulče. Tyto práce se oceňují individuálně, b) mulčovací kůru, tato se oceňuje ve specifikaci, c) uložení odpadu na skládku. 3. Tloušťka mulčovací kůry se měří v nakypřeném stavu. </t>
  </si>
  <si>
    <t>Poznámka k položce:_x000d_
stromy mísa 0,8m2+keře solitérní mísa 0,8m2+trvalky v ploše</t>
  </si>
  <si>
    <t>4*0,8+322</t>
  </si>
  <si>
    <t>76</t>
  </si>
  <si>
    <t>M9</t>
  </si>
  <si>
    <t>kůra mulčovací, drcená, tříděná, tl. vrstvy 8 cm</t>
  </si>
  <si>
    <t>-490412866</t>
  </si>
  <si>
    <t>4*0,8*0,08+322*0,08</t>
  </si>
  <si>
    <t>77</t>
  </si>
  <si>
    <t>185804311</t>
  </si>
  <si>
    <t>Zalití rostlin vodou plochy záhonů jednotlivě do 20 m2</t>
  </si>
  <si>
    <t>-526892124</t>
  </si>
  <si>
    <t xml:space="preserve">Poznámka k položce:_x000d_
zalití stromů 60 litrů/strom x 4 zálivky_x000d_
</t>
  </si>
  <si>
    <t>4*4*60/1000</t>
  </si>
  <si>
    <t>78</t>
  </si>
  <si>
    <t>185804312</t>
  </si>
  <si>
    <t>Zalití rostlin vodou plochy záhonů jednotlivě přes 20 m2</t>
  </si>
  <si>
    <t>-1995418377</t>
  </si>
  <si>
    <t>Poznámka k položce:_x000d_
trvalky+ keře v ploše 4 zálivky x 20 litrů/m2</t>
  </si>
  <si>
    <t>322*4*20/1000</t>
  </si>
  <si>
    <t>79</t>
  </si>
  <si>
    <t>M10</t>
  </si>
  <si>
    <t>voda pro zálivku</t>
  </si>
  <si>
    <t>1483398668</t>
  </si>
  <si>
    <t>80</t>
  </si>
  <si>
    <t>111151121</t>
  </si>
  <si>
    <t>Pokosení trávníku při souvislé ploše do 1000 m2 parkového v rovině nebo svahu do 1:5</t>
  </si>
  <si>
    <t>-135761304</t>
  </si>
  <si>
    <t xml:space="preserve">Poznámka k souboru cen:_x000d_
1. V cenách jsou započteny i náklady na shrabání a naložení shrabu na dopravní prostředek, odvozem do 20 km a se složením. 2. V cenách nejsou započteny náklady na uložení shrabu na skládku. 3. Z celkové pokosené plochy se neodečítají plochy bez trávního porostu, pokud je jejich plocha menší než 3 m2 jednotlivě. 4. V cenách o sklonu svahu přes 1:1 jsou uvažovány podmínky pro svahy běžně schůdné; bez použití lezeckých technik. V případě použití lezeckých technik se tyto náklady oceňují individuálně. </t>
  </si>
  <si>
    <t>Poznámka k položce:_x000d_
plocha trávníku k regeneraci</t>
  </si>
  <si>
    <t>81</t>
  </si>
  <si>
    <t>185811211</t>
  </si>
  <si>
    <t>Vyhrabání trávníku souvislé plochy do 1000 m2 v rovině nebo na svahu do 1:5</t>
  </si>
  <si>
    <t>844937240</t>
  </si>
  <si>
    <t xml:space="preserve">Poznámka k souboru cen:_x000d_
1. V cenách jsou započteny i náklady spojené s uložením shrabu na hromady, naložením na dopravní prostředek, odvozem do 20 km. 2. V cenách nejsou započteny náklady na uložení shrabu na skládku. 3. Ceny jsou určeny pouze pro jarní vyhrabání. 4. V cenách o sklonu svahu přes 1:1 jsou uvažovány podmínky pro svahy běžně schůdné; bez použití lezeckých technik. V případě použití lezeckých technik se tyto náklady oceňují individuálně. </t>
  </si>
  <si>
    <t>82</t>
  </si>
  <si>
    <t>183402121</t>
  </si>
  <si>
    <t>Rozrušení půdy na hloubku přes 50 do 150 mm souvislé plochy do 500 m2 v rovině nebo na svahu do 1:5</t>
  </si>
  <si>
    <t>1060405028</t>
  </si>
  <si>
    <t xml:space="preserve">Poznámka k souboru cen:_x000d_
1. V cenách nejsou započteny náklady na odstranění překážek na povrchu ploch, které mají být rozrušeny. Odstranění překážek se oceňuje: a) vegetační kryt cenami části A02 souboru cen 111 1 Odstranění travin a rákosu nebo 111 1 Odstranění stařiny, b) kořeny cenami části A02 souboru cen 111 2 Odstranění křovin a stromů s odstraněním kořenů, c) balvany velikosti přes 0,10 m3 cenami souboru cen 122 86 Těžení a rozpojení jednotlivých balvanů, části A01 katalogu 800-1 Zemní práce, d) ostatní překážky příslušnými cenami podle jejich druhu. 2. V cenách o sklonu svahu přes 1:1 jsou uvažovány podmínky pro svahy běžně schůdné; bez použití lezeckých technik. V případě použití lezeckých technik se tyto náklady oceňují individuálně. </t>
  </si>
  <si>
    <t>Poznámka k položce:_x000d_
plochy pro regeneraci lučního trávníku</t>
  </si>
  <si>
    <t>83</t>
  </si>
  <si>
    <t>181411131</t>
  </si>
  <si>
    <t>Založení trávníku na půdě předem připravené plochy do 1000 m2 výsevem včetně utažení parkového v rovině nebo na svahu do 1:5</t>
  </si>
  <si>
    <t>-1561496208</t>
  </si>
  <si>
    <t xml:space="preserve">Poznámka k souboru cen:_x000d_
1. V cenách jsou započteny i náklady na pokosení, naložení a odvoz odpadu do 20 km se složením. 2. V cenách -1161 až -1164 nejsou započteny i náklady na zatravňovací textilii. 3. V cenách nejsou započteny náklady na: a) přípravu půdy, b) travní semeno, tyto náklady se oceňují ve specifikaci, c) vypletí a zalévání; tyto práce se oceňují cenami části C02 souborů cen 185 80-42 Vypletí a 185 80-43 Zalití rostlin vodou, d) srovnání terénu, tyto práce se oceňují souborem cen 181 1.-..Plošná úprava terénu. 4. V cenách o sklonu svahu přes 1:1 jsou uvažovány podmínky pro svahy běžně schůdné; bez použití lezeckých technik. V případě použití lezeckých technik se tyto náklady oceňují individuálně. </t>
  </si>
  <si>
    <t>Poznámka k položce:_x000d_
regenerace parkového trávníku po odstranění keře</t>
  </si>
  <si>
    <t>84</t>
  </si>
  <si>
    <t>M12</t>
  </si>
  <si>
    <t>Travní směs pro renovaci trávníků</t>
  </si>
  <si>
    <t>1808021099</t>
  </si>
  <si>
    <t>Poznámka k položce:_x000d_
směs pro renovaci rekreačních trávníků umožňuje rychlý dosev trávníku kvalitními odrůdami._x000d_
Složení: Jílek vytrvalý 'Barlicum' 25%, jílek vytrvalý 'Barorlando' 25%, jílek vytrvalý 'Altesse' 25%, kostřava červená dlouze výběžkatá 'Polka' 5%, kostřava červená krátce výběžkatá 'Musette' 5%, kostřava červená trsnatá 'Musica' 5%, kostřava drsnolistá Beacon' 5%, lipnice luční 'Rubicon' 5% _x000d_
pro renovaci výsevek 15 g/m2</t>
  </si>
  <si>
    <t>737,9*0,015</t>
  </si>
  <si>
    <t>85</t>
  </si>
  <si>
    <t>184911151</t>
  </si>
  <si>
    <t>Mulčování záhonů kačírkem nebo drceným kamenivem tloušťky mulče přes 20 do 50 mm v rovině nebo na svahu do 1:5</t>
  </si>
  <si>
    <t>-1550099131</t>
  </si>
  <si>
    <t xml:space="preserve">Poznámka k souboru cen:_x000d_
1. V cenách jsou započteny i náklady na naložení odpadu na dopravní prostředek, odvoz do 20 km a složení odpadu. 2. V cenách nejsou započteny náklady na: a) uložení odpadu na skládku, b) mulč v podobě kačírku nebo drceného kameniva, tento se oceňuje ve specifikaci. 3. Ceny jsou určeny pro zpracování materiálem o frakci do 63 mm. Nad velikost této frakce se práce oceňuje individuálně. </t>
  </si>
  <si>
    <t>Poznámka k položce:_x000d_
76,4 m2 - štěrkové plochy_x000d_
15,5 m2 - šišky, říční valouny, recyklovaná cihelná drť</t>
  </si>
  <si>
    <t>76,4+15,5</t>
  </si>
  <si>
    <t>86</t>
  </si>
  <si>
    <t>167111103</t>
  </si>
  <si>
    <t>Nakládání, skládání a překládání neulehlého výkopku nebo sypaniny ručně nakládání, z hornin třídy těžitelnosti III, skupiny 6 a 7</t>
  </si>
  <si>
    <t>294662630</t>
  </si>
  <si>
    <t xml:space="preserve">Poznámka k souboru cen:_x000d_
1. Množství měrných jednotek se určí v rostlém stavu horniny. </t>
  </si>
  <si>
    <t>Poznámka k položce:_x000d_
dovoz štěrku pro štěrkový zásyp + valouny</t>
  </si>
  <si>
    <t>76,4*0,1</t>
  </si>
  <si>
    <t>4,7*0,1</t>
  </si>
  <si>
    <t>87</t>
  </si>
  <si>
    <t>162751157</t>
  </si>
  <si>
    <t>Vodorovné přemístění výkopku nebo sypaniny po suchu na obvyklém dopravním prostředku, bez naložení výkopku, avšak se složením bez rozhrnutí z horniny třídy těžitelnosti III na vzdálenost skupiny 6 a 7 na vzdálenost přes 9 000 do 10 000 m</t>
  </si>
  <si>
    <t>-1888059812</t>
  </si>
  <si>
    <t xml:space="preserve">Poznámka k souboru cen:_x000d_
1. Přemísťuje-li se výkopek z dočasných skládek vzdálených do 50 m, neoceňuje se nakládání výkopku, i když se provádí. Toto ustanovení neplatí, vylučuje-li projekt použití dozeru. 2. Ceny nelze použít, předepisuje-li projekt přemístit výkopek na místo nepřístupné obvyklým dopravním prostředkům; toto přemístění se oceňuje individuálně. </t>
  </si>
  <si>
    <t>88</t>
  </si>
  <si>
    <t>M13</t>
  </si>
  <si>
    <t>štěrkopísek fr 0-32</t>
  </si>
  <si>
    <t>2062982136</t>
  </si>
  <si>
    <t>76,4*0,1*1,7</t>
  </si>
  <si>
    <t>89</t>
  </si>
  <si>
    <t>M14</t>
  </si>
  <si>
    <t>kačírek fr. 16-63 tl. vrstvy 0,1 m</t>
  </si>
  <si>
    <t>462325938</t>
  </si>
  <si>
    <t>4,7*0,1*1,7</t>
  </si>
  <si>
    <t>90</t>
  </si>
  <si>
    <t>M15</t>
  </si>
  <si>
    <t>solitérní kameny</t>
  </si>
  <si>
    <t>-1762119811</t>
  </si>
  <si>
    <t xml:space="preserve">Poznámka k položce:_x000d_
celkově 1,5 m3  </t>
  </si>
  <si>
    <t>1,5*2</t>
  </si>
  <si>
    <t>91</t>
  </si>
  <si>
    <t>M16</t>
  </si>
  <si>
    <t>osivo zeleniny a letniček</t>
  </si>
  <si>
    <t>483085602</t>
  </si>
  <si>
    <t>92</t>
  </si>
  <si>
    <t>183403141</t>
  </si>
  <si>
    <t xml:space="preserve">Obdělání půdy  rytím starého trávníku v rovině nebo na svahu do 1:5</t>
  </si>
  <si>
    <t>2138884296</t>
  </si>
  <si>
    <t xml:space="preserve">Poznámka k souboru cen:_x000d_
1. Každé opakované obdělání půdy se oceňuje samostatně. 2. Ceny -3114 a -3115 lze použít i pro obdělání půdy aktivními branami. </t>
  </si>
  <si>
    <t>Poznámka k položce:_x000d_
příprava půdy pro záhony trvalek a bylinek</t>
  </si>
  <si>
    <t>93</t>
  </si>
  <si>
    <t>183403153</t>
  </si>
  <si>
    <t xml:space="preserve">Obdělání půdy  hrabáním v rovině nebo na svahu do 1:5</t>
  </si>
  <si>
    <t>1498428976</t>
  </si>
  <si>
    <t>94</t>
  </si>
  <si>
    <t>M17</t>
  </si>
  <si>
    <t>rašelinový substrát</t>
  </si>
  <si>
    <t>224276824</t>
  </si>
  <si>
    <t>Poznámka k položce:_x000d_
výměna půdy pro výsadbu vřesovištních rostlin</t>
  </si>
  <si>
    <t>94*0,3*0,3*0,3</t>
  </si>
  <si>
    <t>96</t>
  </si>
  <si>
    <t>M18</t>
  </si>
  <si>
    <t>mobilní závlahový vak</t>
  </si>
  <si>
    <t>748962108</t>
  </si>
  <si>
    <t>998</t>
  </si>
  <si>
    <t>Přesun hmot</t>
  </si>
  <si>
    <t>95</t>
  </si>
  <si>
    <t>998231411</t>
  </si>
  <si>
    <t>Přesun hmot pro sadovnické a krajinářské úpravy - ručně bez užití mechanizace vodorovná dopravní vzdálenost do 100 m</t>
  </si>
  <si>
    <t>1020481815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</si>
</sst>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6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17" fillId="0" borderId="16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4" fillId="0" borderId="14" xfId="0" applyNumberFormat="1" applyFont="1" applyBorder="1" applyAlignment="1" applyProtection="1">
      <alignment horizontal="right" vertical="center"/>
    </xf>
    <xf numFmtId="4" fontId="14" fillId="0" borderId="0" xfId="0" applyNumberFormat="1" applyFont="1" applyBorder="1" applyAlignment="1" applyProtection="1">
      <alignment horizontal="right"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horizontal="right" vertical="center"/>
    </xf>
    <xf numFmtId="4" fontId="28" fillId="0" borderId="0" xfId="0" applyNumberFormat="1" applyFont="1" applyBorder="1" applyAlignment="1" applyProtection="1">
      <alignment horizontal="right"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24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4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top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4" fontId="32" fillId="0" borderId="0" xfId="0" applyNumberFormat="1" applyFont="1" applyAlignment="1" applyProtection="1">
      <alignment vertical="center"/>
    </xf>
    <xf numFmtId="0" fontId="17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33" fillId="0" borderId="12" xfId="0" applyNumberFormat="1" applyFont="1" applyBorder="1" applyAlignment="1" applyProtection="1"/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4" fontId="8" fillId="0" borderId="0" xfId="0" applyNumberFormat="1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17" fillId="2" borderId="14" xfId="0" applyFont="1" applyFill="1" applyBorder="1" applyAlignment="1" applyProtection="1">
      <alignment horizontal="left" vertical="center"/>
      <protection locked="0"/>
    </xf>
    <xf numFmtId="0" fontId="17" fillId="0" borderId="0" xfId="0" applyFont="1" applyBorder="1" applyAlignment="1" applyProtection="1">
      <alignment horizontal="center"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166" fontId="17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0" fontId="38" fillId="0" borderId="23" xfId="0" applyFont="1" applyBorder="1" applyAlignment="1" applyProtection="1">
      <alignment vertical="center"/>
    </xf>
    <xf numFmtId="4" fontId="37" fillId="0" borderId="23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7" fillId="2" borderId="19" xfId="0" applyFont="1" applyFill="1" applyBorder="1" applyAlignment="1" applyProtection="1">
      <alignment horizontal="left" vertical="center"/>
      <protection locked="0"/>
    </xf>
    <xf numFmtId="0" fontId="17" fillId="0" borderId="20" xfId="0" applyFont="1" applyBorder="1" applyAlignment="1" applyProtection="1">
      <alignment horizontal="center" vertical="center"/>
    </xf>
    <xf numFmtId="4" fontId="17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17" fillId="0" borderId="20" xfId="0" applyNumberFormat="1" applyFont="1" applyBorder="1" applyAlignment="1" applyProtection="1">
      <alignment vertical="center"/>
    </xf>
    <xf numFmtId="166" fontId="17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5</v>
      </c>
      <c r="BV1" s="15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6" t="s">
        <v>7</v>
      </c>
      <c r="BT2" s="16" t="s">
        <v>8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7</v>
      </c>
      <c r="BT3" s="16" t="s">
        <v>9</v>
      </c>
    </row>
    <row r="4" s="1" customFormat="1" ht="24.96" customHeight="1">
      <c r="B4" s="20"/>
      <c r="C4" s="21"/>
      <c r="D4" s="22" t="s">
        <v>10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11</v>
      </c>
      <c r="BG4" s="24" t="s">
        <v>12</v>
      </c>
      <c r="BS4" s="16" t="s">
        <v>13</v>
      </c>
    </row>
    <row r="5" s="1" customFormat="1" ht="12" customHeight="1">
      <c r="B5" s="20"/>
      <c r="C5" s="21"/>
      <c r="D5" s="25" t="s">
        <v>14</v>
      </c>
      <c r="E5" s="21"/>
      <c r="F5" s="21"/>
      <c r="G5" s="21"/>
      <c r="H5" s="21"/>
      <c r="I5" s="21"/>
      <c r="J5" s="21"/>
      <c r="K5" s="26" t="s">
        <v>15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G5" s="27" t="s">
        <v>16</v>
      </c>
      <c r="BS5" s="16" t="s">
        <v>7</v>
      </c>
    </row>
    <row r="6" s="1" customFormat="1" ht="36.96" customHeight="1">
      <c r="B6" s="20"/>
      <c r="C6" s="21"/>
      <c r="D6" s="28" t="s">
        <v>17</v>
      </c>
      <c r="E6" s="21"/>
      <c r="F6" s="21"/>
      <c r="G6" s="21"/>
      <c r="H6" s="21"/>
      <c r="I6" s="21"/>
      <c r="J6" s="21"/>
      <c r="K6" s="29" t="s">
        <v>18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G6" s="30"/>
      <c r="BS6" s="16" t="s">
        <v>7</v>
      </c>
    </row>
    <row r="7" s="1" customFormat="1" ht="12" customHeight="1">
      <c r="B7" s="20"/>
      <c r="C7" s="21"/>
      <c r="D7" s="31" t="s">
        <v>19</v>
      </c>
      <c r="E7" s="21"/>
      <c r="F7" s="21"/>
      <c r="G7" s="21"/>
      <c r="H7" s="21"/>
      <c r="I7" s="21"/>
      <c r="J7" s="21"/>
      <c r="K7" s="26" t="s">
        <v>20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21</v>
      </c>
      <c r="AL7" s="21"/>
      <c r="AM7" s="21"/>
      <c r="AN7" s="26" t="s">
        <v>22</v>
      </c>
      <c r="AO7" s="21"/>
      <c r="AP7" s="21"/>
      <c r="AQ7" s="21"/>
      <c r="AR7" s="19"/>
      <c r="BG7" s="30"/>
      <c r="BS7" s="16" t="s">
        <v>7</v>
      </c>
    </row>
    <row r="8" s="1" customFormat="1" ht="12" customHeight="1">
      <c r="B8" s="20"/>
      <c r="C8" s="21"/>
      <c r="D8" s="31" t="s">
        <v>23</v>
      </c>
      <c r="E8" s="21"/>
      <c r="F8" s="21"/>
      <c r="G8" s="21"/>
      <c r="H8" s="21"/>
      <c r="I8" s="21"/>
      <c r="J8" s="21"/>
      <c r="K8" s="26" t="s">
        <v>24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25</v>
      </c>
      <c r="AL8" s="21"/>
      <c r="AM8" s="21"/>
      <c r="AN8" s="32" t="s">
        <v>26</v>
      </c>
      <c r="AO8" s="21"/>
      <c r="AP8" s="21"/>
      <c r="AQ8" s="21"/>
      <c r="AR8" s="19"/>
      <c r="BG8" s="30"/>
      <c r="BS8" s="16" t="s">
        <v>7</v>
      </c>
    </row>
    <row r="9" s="1" customFormat="1" ht="29.28" customHeight="1">
      <c r="B9" s="20"/>
      <c r="C9" s="21"/>
      <c r="D9" s="25" t="s">
        <v>27</v>
      </c>
      <c r="E9" s="21"/>
      <c r="F9" s="21"/>
      <c r="G9" s="21"/>
      <c r="H9" s="21"/>
      <c r="I9" s="21"/>
      <c r="J9" s="21"/>
      <c r="K9" s="33" t="s">
        <v>28</v>
      </c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5" t="s">
        <v>29</v>
      </c>
      <c r="AL9" s="21"/>
      <c r="AM9" s="21"/>
      <c r="AN9" s="33" t="s">
        <v>30</v>
      </c>
      <c r="AO9" s="21"/>
      <c r="AP9" s="21"/>
      <c r="AQ9" s="21"/>
      <c r="AR9" s="19"/>
      <c r="BG9" s="30"/>
      <c r="BS9" s="16" t="s">
        <v>7</v>
      </c>
    </row>
    <row r="10" s="1" customFormat="1" ht="12" customHeight="1">
      <c r="B10" s="20"/>
      <c r="C10" s="21"/>
      <c r="D10" s="31" t="s">
        <v>31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32</v>
      </c>
      <c r="AL10" s="21"/>
      <c r="AM10" s="21"/>
      <c r="AN10" s="26" t="s">
        <v>33</v>
      </c>
      <c r="AO10" s="21"/>
      <c r="AP10" s="21"/>
      <c r="AQ10" s="21"/>
      <c r="AR10" s="19"/>
      <c r="BG10" s="30"/>
      <c r="BS10" s="16" t="s">
        <v>7</v>
      </c>
    </row>
    <row r="11" s="1" customFormat="1" ht="18.48" customHeight="1">
      <c r="B11" s="20"/>
      <c r="C11" s="21"/>
      <c r="D11" s="21"/>
      <c r="E11" s="26" t="s">
        <v>34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35</v>
      </c>
      <c r="AL11" s="21"/>
      <c r="AM11" s="21"/>
      <c r="AN11" s="26" t="s">
        <v>36</v>
      </c>
      <c r="AO11" s="21"/>
      <c r="AP11" s="21"/>
      <c r="AQ11" s="21"/>
      <c r="AR11" s="19"/>
      <c r="BG11" s="30"/>
      <c r="BS11" s="16" t="s">
        <v>7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G12" s="30"/>
      <c r="BS12" s="16" t="s">
        <v>7</v>
      </c>
    </row>
    <row r="13" s="1" customFormat="1" ht="12" customHeight="1">
      <c r="B13" s="20"/>
      <c r="C13" s="21"/>
      <c r="D13" s="31" t="s">
        <v>37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32</v>
      </c>
      <c r="AL13" s="21"/>
      <c r="AM13" s="21"/>
      <c r="AN13" s="34" t="s">
        <v>38</v>
      </c>
      <c r="AO13" s="21"/>
      <c r="AP13" s="21"/>
      <c r="AQ13" s="21"/>
      <c r="AR13" s="19"/>
      <c r="BG13" s="30"/>
      <c r="BS13" s="16" t="s">
        <v>7</v>
      </c>
    </row>
    <row r="14">
      <c r="B14" s="20"/>
      <c r="C14" s="21"/>
      <c r="D14" s="21"/>
      <c r="E14" s="34" t="s">
        <v>38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1" t="s">
        <v>35</v>
      </c>
      <c r="AL14" s="21"/>
      <c r="AM14" s="21"/>
      <c r="AN14" s="34" t="s">
        <v>38</v>
      </c>
      <c r="AO14" s="21"/>
      <c r="AP14" s="21"/>
      <c r="AQ14" s="21"/>
      <c r="AR14" s="19"/>
      <c r="BG14" s="30"/>
      <c r="BS14" s="16" t="s">
        <v>7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G15" s="30"/>
      <c r="BS15" s="16" t="s">
        <v>4</v>
      </c>
    </row>
    <row r="16" s="1" customFormat="1" ht="12" customHeight="1">
      <c r="B16" s="20"/>
      <c r="C16" s="21"/>
      <c r="D16" s="31" t="s">
        <v>39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32</v>
      </c>
      <c r="AL16" s="21"/>
      <c r="AM16" s="21"/>
      <c r="AN16" s="26" t="s">
        <v>1</v>
      </c>
      <c r="AO16" s="21"/>
      <c r="AP16" s="21"/>
      <c r="AQ16" s="21"/>
      <c r="AR16" s="19"/>
      <c r="BG16" s="30"/>
      <c r="BS16" s="16" t="s">
        <v>4</v>
      </c>
    </row>
    <row r="17" s="1" customFormat="1" ht="18.48" customHeight="1">
      <c r="B17" s="20"/>
      <c r="C17" s="21"/>
      <c r="D17" s="21"/>
      <c r="E17" s="26" t="s">
        <v>40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35</v>
      </c>
      <c r="AL17" s="21"/>
      <c r="AM17" s="21"/>
      <c r="AN17" s="26" t="s">
        <v>1</v>
      </c>
      <c r="AO17" s="21"/>
      <c r="AP17" s="21"/>
      <c r="AQ17" s="21"/>
      <c r="AR17" s="19"/>
      <c r="BG17" s="30"/>
      <c r="BS17" s="16" t="s">
        <v>5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G18" s="30"/>
      <c r="BS18" s="16" t="s">
        <v>7</v>
      </c>
    </row>
    <row r="19" s="1" customFormat="1" ht="12" customHeight="1">
      <c r="B19" s="20"/>
      <c r="C19" s="21"/>
      <c r="D19" s="31" t="s">
        <v>41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32</v>
      </c>
      <c r="AL19" s="21"/>
      <c r="AM19" s="21"/>
      <c r="AN19" s="26" t="s">
        <v>42</v>
      </c>
      <c r="AO19" s="21"/>
      <c r="AP19" s="21"/>
      <c r="AQ19" s="21"/>
      <c r="AR19" s="19"/>
      <c r="BG19" s="30"/>
      <c r="BS19" s="16" t="s">
        <v>7</v>
      </c>
    </row>
    <row r="20" s="1" customFormat="1" ht="18.48" customHeight="1">
      <c r="B20" s="20"/>
      <c r="C20" s="21"/>
      <c r="D20" s="21"/>
      <c r="E20" s="26" t="s">
        <v>43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35</v>
      </c>
      <c r="AL20" s="21"/>
      <c r="AM20" s="21"/>
      <c r="AN20" s="26" t="s">
        <v>44</v>
      </c>
      <c r="AO20" s="21"/>
      <c r="AP20" s="21"/>
      <c r="AQ20" s="21"/>
      <c r="AR20" s="19"/>
      <c r="BG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G21" s="30"/>
    </row>
    <row r="22" s="1" customFormat="1" ht="12" customHeight="1">
      <c r="B22" s="20"/>
      <c r="C22" s="21"/>
      <c r="D22" s="31" t="s">
        <v>45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G22" s="30"/>
    </row>
    <row r="23" s="1" customFormat="1" ht="47.25" customHeight="1">
      <c r="B23" s="20"/>
      <c r="C23" s="21"/>
      <c r="D23" s="21"/>
      <c r="E23" s="36" t="s">
        <v>46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1"/>
      <c r="AP23" s="21"/>
      <c r="AQ23" s="21"/>
      <c r="AR23" s="19"/>
      <c r="BG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G24" s="30"/>
    </row>
    <row r="25" s="1" customFormat="1" ht="6.96" customHeight="1">
      <c r="B25" s="20"/>
      <c r="C25" s="21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1"/>
      <c r="AQ25" s="21"/>
      <c r="AR25" s="19"/>
      <c r="BG25" s="30"/>
    </row>
    <row r="26" s="1" customFormat="1" ht="14.4" customHeight="1">
      <c r="B26" s="20"/>
      <c r="C26" s="21"/>
      <c r="D26" s="38" t="s">
        <v>47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39">
        <f>ROUND(AG94,2)</f>
        <v>0</v>
      </c>
      <c r="AL26" s="21"/>
      <c r="AM26" s="21"/>
      <c r="AN26" s="21"/>
      <c r="AO26" s="21"/>
      <c r="AP26" s="21"/>
      <c r="AQ26" s="21"/>
      <c r="AR26" s="19"/>
      <c r="BG26" s="30"/>
    </row>
    <row r="27">
      <c r="B27" s="20"/>
      <c r="C27" s="21"/>
      <c r="D27" s="21"/>
      <c r="E27" s="40" t="s">
        <v>48</v>
      </c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  <c r="R27" s="21"/>
      <c r="S27" s="21"/>
      <c r="T27" s="21"/>
      <c r="U27" s="2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41">
        <f>ROUND(AS94,2)</f>
        <v>0</v>
      </c>
      <c r="AL27" s="41"/>
      <c r="AM27" s="41"/>
      <c r="AN27" s="41"/>
      <c r="AO27" s="41"/>
      <c r="AP27" s="21"/>
      <c r="AQ27" s="21"/>
      <c r="AR27" s="19"/>
      <c r="BG27" s="30"/>
    </row>
    <row r="28" s="2" customFormat="1">
      <c r="A28" s="42"/>
      <c r="B28" s="43"/>
      <c r="C28" s="44"/>
      <c r="D28" s="44"/>
      <c r="E28" s="40" t="s">
        <v>49</v>
      </c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1">
        <f>ROUND(AT94,2)</f>
        <v>0</v>
      </c>
      <c r="AL28" s="41"/>
      <c r="AM28" s="41"/>
      <c r="AN28" s="41"/>
      <c r="AO28" s="41"/>
      <c r="AP28" s="44"/>
      <c r="AQ28" s="44"/>
      <c r="AR28" s="45"/>
      <c r="BG28" s="30"/>
    </row>
    <row r="29" s="2" customFormat="1" ht="14.4" customHeight="1">
      <c r="A29" s="42"/>
      <c r="B29" s="43"/>
      <c r="C29" s="44"/>
      <c r="D29" s="38" t="s">
        <v>50</v>
      </c>
      <c r="E29" s="44"/>
      <c r="F29" s="44"/>
      <c r="G29" s="44"/>
      <c r="H29" s="44"/>
      <c r="I29" s="44"/>
      <c r="J29" s="44"/>
      <c r="K29" s="44"/>
      <c r="L29" s="44"/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4"/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39">
        <f>ROUND(AG98, 2)</f>
        <v>0</v>
      </c>
      <c r="AL29" s="39"/>
      <c r="AM29" s="39"/>
      <c r="AN29" s="39"/>
      <c r="AO29" s="39"/>
      <c r="AP29" s="44"/>
      <c r="AQ29" s="44"/>
      <c r="AR29" s="45"/>
      <c r="BG29" s="30"/>
    </row>
    <row r="30" s="2" customFormat="1" ht="6.96" customHeight="1">
      <c r="A30" s="42"/>
      <c r="B30" s="43"/>
      <c r="C30" s="44"/>
      <c r="D30" s="44"/>
      <c r="E30" s="44"/>
      <c r="F30" s="44"/>
      <c r="G30" s="44"/>
      <c r="H30" s="44"/>
      <c r="I30" s="44"/>
      <c r="J30" s="44"/>
      <c r="K30" s="44"/>
      <c r="L30" s="44"/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4"/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4"/>
      <c r="AL30" s="44"/>
      <c r="AM30" s="44"/>
      <c r="AN30" s="44"/>
      <c r="AO30" s="44"/>
      <c r="AP30" s="44"/>
      <c r="AQ30" s="44"/>
      <c r="AR30" s="45"/>
      <c r="BG30" s="30"/>
    </row>
    <row r="31" s="2" customFormat="1" ht="25.92" customHeight="1">
      <c r="A31" s="42"/>
      <c r="B31" s="43"/>
      <c r="C31" s="44"/>
      <c r="D31" s="46" t="s">
        <v>51</v>
      </c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7"/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8">
        <f>ROUND(AK26 + AK29, 2)</f>
        <v>0</v>
      </c>
      <c r="AL31" s="47"/>
      <c r="AM31" s="47"/>
      <c r="AN31" s="47"/>
      <c r="AO31" s="47"/>
      <c r="AP31" s="44"/>
      <c r="AQ31" s="44"/>
      <c r="AR31" s="45"/>
      <c r="BG31" s="30"/>
    </row>
    <row r="32" s="2" customFormat="1" ht="6.96" customHeight="1">
      <c r="A32" s="42"/>
      <c r="B32" s="43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4"/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4"/>
      <c r="AL32" s="44"/>
      <c r="AM32" s="44"/>
      <c r="AN32" s="44"/>
      <c r="AO32" s="44"/>
      <c r="AP32" s="44"/>
      <c r="AQ32" s="44"/>
      <c r="AR32" s="45"/>
      <c r="BG32" s="30"/>
    </row>
    <row r="33" s="2" customFormat="1">
      <c r="A33" s="42"/>
      <c r="B33" s="43"/>
      <c r="C33" s="44"/>
      <c r="D33" s="44"/>
      <c r="E33" s="44"/>
      <c r="F33" s="44"/>
      <c r="G33" s="44"/>
      <c r="H33" s="44"/>
      <c r="I33" s="44"/>
      <c r="J33" s="44"/>
      <c r="K33" s="44"/>
      <c r="L33" s="49" t="s">
        <v>52</v>
      </c>
      <c r="M33" s="49"/>
      <c r="N33" s="49"/>
      <c r="O33" s="49"/>
      <c r="P33" s="49"/>
      <c r="Q33" s="44"/>
      <c r="R33" s="44"/>
      <c r="S33" s="44"/>
      <c r="T33" s="44"/>
      <c r="U33" s="44"/>
      <c r="V33" s="44"/>
      <c r="W33" s="49" t="s">
        <v>53</v>
      </c>
      <c r="X33" s="49"/>
      <c r="Y33" s="49"/>
      <c r="Z33" s="49"/>
      <c r="AA33" s="49"/>
      <c r="AB33" s="49"/>
      <c r="AC33" s="49"/>
      <c r="AD33" s="49"/>
      <c r="AE33" s="49"/>
      <c r="AF33" s="44"/>
      <c r="AG33" s="44"/>
      <c r="AH33" s="44"/>
      <c r="AI33" s="44"/>
      <c r="AJ33" s="44"/>
      <c r="AK33" s="49" t="s">
        <v>54</v>
      </c>
      <c r="AL33" s="49"/>
      <c r="AM33" s="49"/>
      <c r="AN33" s="49"/>
      <c r="AO33" s="49"/>
      <c r="AP33" s="44"/>
      <c r="AQ33" s="44"/>
      <c r="AR33" s="45"/>
      <c r="BG33" s="30"/>
    </row>
    <row r="34" s="3" customFormat="1" ht="14.4" customHeight="1">
      <c r="A34" s="3"/>
      <c r="B34" s="50"/>
      <c r="C34" s="51"/>
      <c r="D34" s="31" t="s">
        <v>55</v>
      </c>
      <c r="E34" s="51"/>
      <c r="F34" s="31" t="s">
        <v>56</v>
      </c>
      <c r="G34" s="51"/>
      <c r="H34" s="51"/>
      <c r="I34" s="51"/>
      <c r="J34" s="51"/>
      <c r="K34" s="51"/>
      <c r="L34" s="52">
        <v>0.20999999999999999</v>
      </c>
      <c r="M34" s="51"/>
      <c r="N34" s="51"/>
      <c r="O34" s="51"/>
      <c r="P34" s="51"/>
      <c r="Q34" s="51"/>
      <c r="R34" s="51"/>
      <c r="S34" s="51"/>
      <c r="T34" s="51"/>
      <c r="U34" s="51"/>
      <c r="V34" s="51"/>
      <c r="W34" s="53">
        <f>ROUND(BB94 + SUM(CD98:CD102), 2)</f>
        <v>0</v>
      </c>
      <c r="X34" s="51"/>
      <c r="Y34" s="51"/>
      <c r="Z34" s="51"/>
      <c r="AA34" s="51"/>
      <c r="AB34" s="51"/>
      <c r="AC34" s="51"/>
      <c r="AD34" s="51"/>
      <c r="AE34" s="51"/>
      <c r="AF34" s="51"/>
      <c r="AG34" s="51"/>
      <c r="AH34" s="51"/>
      <c r="AI34" s="51"/>
      <c r="AJ34" s="51"/>
      <c r="AK34" s="53">
        <f>ROUND(AX94 + SUM(BY98:BY102), 2)</f>
        <v>0</v>
      </c>
      <c r="AL34" s="51"/>
      <c r="AM34" s="51"/>
      <c r="AN34" s="51"/>
      <c r="AO34" s="51"/>
      <c r="AP34" s="51"/>
      <c r="AQ34" s="51"/>
      <c r="AR34" s="54"/>
      <c r="BG34" s="55"/>
    </row>
    <row r="35" s="3" customFormat="1" ht="14.4" customHeight="1">
      <c r="A35" s="3"/>
      <c r="B35" s="50"/>
      <c r="C35" s="51"/>
      <c r="D35" s="51"/>
      <c r="E35" s="51"/>
      <c r="F35" s="31" t="s">
        <v>57</v>
      </c>
      <c r="G35" s="51"/>
      <c r="H35" s="51"/>
      <c r="I35" s="51"/>
      <c r="J35" s="51"/>
      <c r="K35" s="51"/>
      <c r="L35" s="52">
        <v>0.14999999999999999</v>
      </c>
      <c r="M35" s="51"/>
      <c r="N35" s="51"/>
      <c r="O35" s="51"/>
      <c r="P35" s="51"/>
      <c r="Q35" s="51"/>
      <c r="R35" s="51"/>
      <c r="S35" s="51"/>
      <c r="T35" s="51"/>
      <c r="U35" s="51"/>
      <c r="V35" s="51"/>
      <c r="W35" s="53">
        <f>ROUND(BC94 + SUM(CE98:CE102), 2)</f>
        <v>0</v>
      </c>
      <c r="X35" s="51"/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3">
        <f>ROUND(AY94 + SUM(BZ98:BZ102), 2)</f>
        <v>0</v>
      </c>
      <c r="AL35" s="51"/>
      <c r="AM35" s="51"/>
      <c r="AN35" s="51"/>
      <c r="AO35" s="51"/>
      <c r="AP35" s="51"/>
      <c r="AQ35" s="51"/>
      <c r="AR35" s="54"/>
      <c r="BG35" s="3"/>
    </row>
    <row r="36" hidden="1" s="3" customFormat="1" ht="14.4" customHeight="1">
      <c r="A36" s="3"/>
      <c r="B36" s="50"/>
      <c r="C36" s="51"/>
      <c r="D36" s="51"/>
      <c r="E36" s="51"/>
      <c r="F36" s="31" t="s">
        <v>58</v>
      </c>
      <c r="G36" s="51"/>
      <c r="H36" s="51"/>
      <c r="I36" s="51"/>
      <c r="J36" s="51"/>
      <c r="K36" s="51"/>
      <c r="L36" s="52">
        <v>0.20999999999999999</v>
      </c>
      <c r="M36" s="51"/>
      <c r="N36" s="51"/>
      <c r="O36" s="51"/>
      <c r="P36" s="51"/>
      <c r="Q36" s="51"/>
      <c r="R36" s="51"/>
      <c r="S36" s="51"/>
      <c r="T36" s="51"/>
      <c r="U36" s="51"/>
      <c r="V36" s="51"/>
      <c r="W36" s="53">
        <f>ROUND(BD94 + SUM(CF98:CF102), 2)</f>
        <v>0</v>
      </c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3">
        <v>0</v>
      </c>
      <c r="AL36" s="51"/>
      <c r="AM36" s="51"/>
      <c r="AN36" s="51"/>
      <c r="AO36" s="51"/>
      <c r="AP36" s="51"/>
      <c r="AQ36" s="51"/>
      <c r="AR36" s="54"/>
      <c r="BG36" s="3"/>
    </row>
    <row r="37" hidden="1" s="3" customFormat="1" ht="14.4" customHeight="1">
      <c r="A37" s="3"/>
      <c r="B37" s="50"/>
      <c r="C37" s="51"/>
      <c r="D37" s="51"/>
      <c r="E37" s="51"/>
      <c r="F37" s="31" t="s">
        <v>59</v>
      </c>
      <c r="G37" s="51"/>
      <c r="H37" s="51"/>
      <c r="I37" s="51"/>
      <c r="J37" s="51"/>
      <c r="K37" s="51"/>
      <c r="L37" s="52">
        <v>0.14999999999999999</v>
      </c>
      <c r="M37" s="51"/>
      <c r="N37" s="51"/>
      <c r="O37" s="51"/>
      <c r="P37" s="51"/>
      <c r="Q37" s="51"/>
      <c r="R37" s="51"/>
      <c r="S37" s="51"/>
      <c r="T37" s="51"/>
      <c r="U37" s="51"/>
      <c r="V37" s="51"/>
      <c r="W37" s="53">
        <f>ROUND(BE94 + SUM(CG98:CG102), 2)</f>
        <v>0</v>
      </c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3">
        <v>0</v>
      </c>
      <c r="AL37" s="51"/>
      <c r="AM37" s="51"/>
      <c r="AN37" s="51"/>
      <c r="AO37" s="51"/>
      <c r="AP37" s="51"/>
      <c r="AQ37" s="51"/>
      <c r="AR37" s="54"/>
      <c r="BG37" s="3"/>
    </row>
    <row r="38" hidden="1" s="3" customFormat="1" ht="14.4" customHeight="1">
      <c r="A38" s="3"/>
      <c r="B38" s="50"/>
      <c r="C38" s="51"/>
      <c r="D38" s="51"/>
      <c r="E38" s="51"/>
      <c r="F38" s="31" t="s">
        <v>60</v>
      </c>
      <c r="G38" s="51"/>
      <c r="H38" s="51"/>
      <c r="I38" s="51"/>
      <c r="J38" s="51"/>
      <c r="K38" s="51"/>
      <c r="L38" s="52">
        <v>0</v>
      </c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3">
        <f>ROUND(BF94 + SUM(CH98:CH102), 2)</f>
        <v>0</v>
      </c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3">
        <v>0</v>
      </c>
      <c r="AL38" s="51"/>
      <c r="AM38" s="51"/>
      <c r="AN38" s="51"/>
      <c r="AO38" s="51"/>
      <c r="AP38" s="51"/>
      <c r="AQ38" s="51"/>
      <c r="AR38" s="54"/>
      <c r="BG38" s="3"/>
    </row>
    <row r="39" s="2" customFormat="1" ht="6.96" customHeight="1">
      <c r="A39" s="42"/>
      <c r="B39" s="43"/>
      <c r="C39" s="44"/>
      <c r="D39" s="44"/>
      <c r="E39" s="44"/>
      <c r="F39" s="44"/>
      <c r="G39" s="44"/>
      <c r="H39" s="44"/>
      <c r="I39" s="44"/>
      <c r="J39" s="44"/>
      <c r="K39" s="44"/>
      <c r="L39" s="44"/>
      <c r="M39" s="44"/>
      <c r="N39" s="44"/>
      <c r="O39" s="44"/>
      <c r="P39" s="44"/>
      <c r="Q39" s="44"/>
      <c r="R39" s="44"/>
      <c r="S39" s="44"/>
      <c r="T39" s="44"/>
      <c r="U39" s="44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44"/>
      <c r="AN39" s="44"/>
      <c r="AO39" s="44"/>
      <c r="AP39" s="44"/>
      <c r="AQ39" s="44"/>
      <c r="AR39" s="45"/>
      <c r="BG39" s="42"/>
    </row>
    <row r="40" s="2" customFormat="1" ht="25.92" customHeight="1">
      <c r="A40" s="42"/>
      <c r="B40" s="43"/>
      <c r="C40" s="56"/>
      <c r="D40" s="57" t="s">
        <v>61</v>
      </c>
      <c r="E40" s="58"/>
      <c r="F40" s="58"/>
      <c r="G40" s="58"/>
      <c r="H40" s="58"/>
      <c r="I40" s="58"/>
      <c r="J40" s="58"/>
      <c r="K40" s="58"/>
      <c r="L40" s="58"/>
      <c r="M40" s="58"/>
      <c r="N40" s="58"/>
      <c r="O40" s="58"/>
      <c r="P40" s="58"/>
      <c r="Q40" s="58"/>
      <c r="R40" s="58"/>
      <c r="S40" s="58"/>
      <c r="T40" s="59" t="s">
        <v>62</v>
      </c>
      <c r="U40" s="58"/>
      <c r="V40" s="58"/>
      <c r="W40" s="58"/>
      <c r="X40" s="60" t="s">
        <v>63</v>
      </c>
      <c r="Y40" s="58"/>
      <c r="Z40" s="58"/>
      <c r="AA40" s="58"/>
      <c r="AB40" s="58"/>
      <c r="AC40" s="58"/>
      <c r="AD40" s="58"/>
      <c r="AE40" s="58"/>
      <c r="AF40" s="58"/>
      <c r="AG40" s="58"/>
      <c r="AH40" s="58"/>
      <c r="AI40" s="58"/>
      <c r="AJ40" s="58"/>
      <c r="AK40" s="61">
        <f>SUM(AK31:AK38)</f>
        <v>0</v>
      </c>
      <c r="AL40" s="58"/>
      <c r="AM40" s="58"/>
      <c r="AN40" s="58"/>
      <c r="AO40" s="62"/>
      <c r="AP40" s="56"/>
      <c r="AQ40" s="56"/>
      <c r="AR40" s="45"/>
      <c r="BG40" s="42"/>
    </row>
    <row r="41" s="2" customFormat="1" ht="6.96" customHeight="1">
      <c r="A41" s="42"/>
      <c r="B41" s="43"/>
      <c r="C41" s="44"/>
      <c r="D41" s="44"/>
      <c r="E41" s="44"/>
      <c r="F41" s="44"/>
      <c r="G41" s="44"/>
      <c r="H41" s="44"/>
      <c r="I41" s="44"/>
      <c r="J41" s="44"/>
      <c r="K41" s="44"/>
      <c r="L41" s="44"/>
      <c r="M41" s="44"/>
      <c r="N41" s="44"/>
      <c r="O41" s="44"/>
      <c r="P41" s="44"/>
      <c r="Q41" s="44"/>
      <c r="R41" s="44"/>
      <c r="S41" s="44"/>
      <c r="T41" s="44"/>
      <c r="U41" s="44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44"/>
      <c r="AN41" s="44"/>
      <c r="AO41" s="44"/>
      <c r="AP41" s="44"/>
      <c r="AQ41" s="44"/>
      <c r="AR41" s="45"/>
      <c r="BG41" s="42"/>
    </row>
    <row r="42" s="2" customFormat="1" ht="14.4" customHeight="1">
      <c r="A42" s="42"/>
      <c r="B42" s="43"/>
      <c r="C42" s="44"/>
      <c r="D42" s="44"/>
      <c r="E42" s="44"/>
      <c r="F42" s="44"/>
      <c r="G42" s="44"/>
      <c r="H42" s="44"/>
      <c r="I42" s="44"/>
      <c r="J42" s="44"/>
      <c r="K42" s="44"/>
      <c r="L42" s="44"/>
      <c r="M42" s="44"/>
      <c r="N42" s="44"/>
      <c r="O42" s="44"/>
      <c r="P42" s="44"/>
      <c r="Q42" s="44"/>
      <c r="R42" s="44"/>
      <c r="S42" s="44"/>
      <c r="T42" s="44"/>
      <c r="U42" s="44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44"/>
      <c r="AN42" s="44"/>
      <c r="AO42" s="44"/>
      <c r="AP42" s="44"/>
      <c r="AQ42" s="44"/>
      <c r="AR42" s="45"/>
      <c r="BG42" s="42"/>
    </row>
    <row r="43" s="1" customFormat="1" ht="14.4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="1" customFormat="1" ht="14.4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="1" customFormat="1" ht="14.4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="1" customFormat="1" ht="14.4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="1" customFormat="1" ht="14.4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="1" customFormat="1" ht="14.4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="2" customFormat="1" ht="14.4" customHeight="1">
      <c r="B49" s="63"/>
      <c r="C49" s="64"/>
      <c r="D49" s="65" t="s">
        <v>64</v>
      </c>
      <c r="E49" s="66"/>
      <c r="F49" s="66"/>
      <c r="G49" s="66"/>
      <c r="H49" s="66"/>
      <c r="I49" s="66"/>
      <c r="J49" s="66"/>
      <c r="K49" s="66"/>
      <c r="L49" s="66"/>
      <c r="M49" s="66"/>
      <c r="N49" s="66"/>
      <c r="O49" s="66"/>
      <c r="P49" s="66"/>
      <c r="Q49" s="66"/>
      <c r="R49" s="66"/>
      <c r="S49" s="66"/>
      <c r="T49" s="66"/>
      <c r="U49" s="66"/>
      <c r="V49" s="66"/>
      <c r="W49" s="66"/>
      <c r="X49" s="66"/>
      <c r="Y49" s="66"/>
      <c r="Z49" s="66"/>
      <c r="AA49" s="66"/>
      <c r="AB49" s="66"/>
      <c r="AC49" s="66"/>
      <c r="AD49" s="66"/>
      <c r="AE49" s="66"/>
      <c r="AF49" s="66"/>
      <c r="AG49" s="66"/>
      <c r="AH49" s="65" t="s">
        <v>65</v>
      </c>
      <c r="AI49" s="66"/>
      <c r="AJ49" s="66"/>
      <c r="AK49" s="66"/>
      <c r="AL49" s="66"/>
      <c r="AM49" s="66"/>
      <c r="AN49" s="66"/>
      <c r="AO49" s="66"/>
      <c r="AP49" s="64"/>
      <c r="AQ49" s="64"/>
      <c r="AR49" s="67"/>
    </row>
    <row r="50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="2" customFormat="1">
      <c r="A60" s="42"/>
      <c r="B60" s="43"/>
      <c r="C60" s="44"/>
      <c r="D60" s="68" t="s">
        <v>66</v>
      </c>
      <c r="E60" s="47"/>
      <c r="F60" s="47"/>
      <c r="G60" s="47"/>
      <c r="H60" s="47"/>
      <c r="I60" s="47"/>
      <c r="J60" s="47"/>
      <c r="K60" s="47"/>
      <c r="L60" s="47"/>
      <c r="M60" s="47"/>
      <c r="N60" s="47"/>
      <c r="O60" s="47"/>
      <c r="P60" s="47"/>
      <c r="Q60" s="47"/>
      <c r="R60" s="47"/>
      <c r="S60" s="47"/>
      <c r="T60" s="47"/>
      <c r="U60" s="47"/>
      <c r="V60" s="68" t="s">
        <v>67</v>
      </c>
      <c r="W60" s="47"/>
      <c r="X60" s="47"/>
      <c r="Y60" s="47"/>
      <c r="Z60" s="47"/>
      <c r="AA60" s="47"/>
      <c r="AB60" s="47"/>
      <c r="AC60" s="47"/>
      <c r="AD60" s="47"/>
      <c r="AE60" s="47"/>
      <c r="AF60" s="47"/>
      <c r="AG60" s="47"/>
      <c r="AH60" s="68" t="s">
        <v>66</v>
      </c>
      <c r="AI60" s="47"/>
      <c r="AJ60" s="47"/>
      <c r="AK60" s="47"/>
      <c r="AL60" s="47"/>
      <c r="AM60" s="68" t="s">
        <v>67</v>
      </c>
      <c r="AN60" s="47"/>
      <c r="AO60" s="47"/>
      <c r="AP60" s="44"/>
      <c r="AQ60" s="44"/>
      <c r="AR60" s="45"/>
      <c r="BG60" s="42"/>
    </row>
    <row r="61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="2" customFormat="1">
      <c r="A64" s="42"/>
      <c r="B64" s="43"/>
      <c r="C64" s="44"/>
      <c r="D64" s="65" t="s">
        <v>68</v>
      </c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  <c r="X64" s="69"/>
      <c r="Y64" s="69"/>
      <c r="Z64" s="69"/>
      <c r="AA64" s="69"/>
      <c r="AB64" s="69"/>
      <c r="AC64" s="69"/>
      <c r="AD64" s="69"/>
      <c r="AE64" s="69"/>
      <c r="AF64" s="69"/>
      <c r="AG64" s="69"/>
      <c r="AH64" s="65" t="s">
        <v>69</v>
      </c>
      <c r="AI64" s="69"/>
      <c r="AJ64" s="69"/>
      <c r="AK64" s="69"/>
      <c r="AL64" s="69"/>
      <c r="AM64" s="69"/>
      <c r="AN64" s="69"/>
      <c r="AO64" s="69"/>
      <c r="AP64" s="44"/>
      <c r="AQ64" s="44"/>
      <c r="AR64" s="45"/>
      <c r="BG64" s="42"/>
    </row>
    <row r="6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="2" customFormat="1">
      <c r="A75" s="42"/>
      <c r="B75" s="43"/>
      <c r="C75" s="44"/>
      <c r="D75" s="68" t="s">
        <v>66</v>
      </c>
      <c r="E75" s="47"/>
      <c r="F75" s="47"/>
      <c r="G75" s="47"/>
      <c r="H75" s="47"/>
      <c r="I75" s="47"/>
      <c r="J75" s="47"/>
      <c r="K75" s="47"/>
      <c r="L75" s="47"/>
      <c r="M75" s="47"/>
      <c r="N75" s="47"/>
      <c r="O75" s="47"/>
      <c r="P75" s="47"/>
      <c r="Q75" s="47"/>
      <c r="R75" s="47"/>
      <c r="S75" s="47"/>
      <c r="T75" s="47"/>
      <c r="U75" s="47"/>
      <c r="V75" s="68" t="s">
        <v>67</v>
      </c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68" t="s">
        <v>66</v>
      </c>
      <c r="AI75" s="47"/>
      <c r="AJ75" s="47"/>
      <c r="AK75" s="47"/>
      <c r="AL75" s="47"/>
      <c r="AM75" s="68" t="s">
        <v>67</v>
      </c>
      <c r="AN75" s="47"/>
      <c r="AO75" s="47"/>
      <c r="AP75" s="44"/>
      <c r="AQ75" s="44"/>
      <c r="AR75" s="45"/>
      <c r="BG75" s="42"/>
    </row>
    <row r="76" s="2" customFormat="1">
      <c r="A76" s="42"/>
      <c r="B76" s="43"/>
      <c r="C76" s="44"/>
      <c r="D76" s="44"/>
      <c r="E76" s="44"/>
      <c r="F76" s="44"/>
      <c r="G76" s="44"/>
      <c r="H76" s="44"/>
      <c r="I76" s="44"/>
      <c r="J76" s="44"/>
      <c r="K76" s="44"/>
      <c r="L76" s="44"/>
      <c r="M76" s="44"/>
      <c r="N76" s="44"/>
      <c r="O76" s="44"/>
      <c r="P76" s="44"/>
      <c r="Q76" s="44"/>
      <c r="R76" s="44"/>
      <c r="S76" s="44"/>
      <c r="T76" s="44"/>
      <c r="U76" s="44"/>
      <c r="V76" s="44"/>
      <c r="W76" s="44"/>
      <c r="X76" s="44"/>
      <c r="Y76" s="44"/>
      <c r="Z76" s="44"/>
      <c r="AA76" s="44"/>
      <c r="AB76" s="44"/>
      <c r="AC76" s="44"/>
      <c r="AD76" s="44"/>
      <c r="AE76" s="44"/>
      <c r="AF76" s="44"/>
      <c r="AG76" s="44"/>
      <c r="AH76" s="44"/>
      <c r="AI76" s="44"/>
      <c r="AJ76" s="44"/>
      <c r="AK76" s="44"/>
      <c r="AL76" s="44"/>
      <c r="AM76" s="44"/>
      <c r="AN76" s="44"/>
      <c r="AO76" s="44"/>
      <c r="AP76" s="44"/>
      <c r="AQ76" s="44"/>
      <c r="AR76" s="45"/>
      <c r="BG76" s="42"/>
    </row>
    <row r="77" s="2" customFormat="1" ht="6.96" customHeight="1">
      <c r="A77" s="42"/>
      <c r="B77" s="70"/>
      <c r="C77" s="71"/>
      <c r="D77" s="71"/>
      <c r="E77" s="71"/>
      <c r="F77" s="71"/>
      <c r="G77" s="71"/>
      <c r="H77" s="71"/>
      <c r="I77" s="71"/>
      <c r="J77" s="71"/>
      <c r="K77" s="71"/>
      <c r="L77" s="71"/>
      <c r="M77" s="71"/>
      <c r="N77" s="71"/>
      <c r="O77" s="71"/>
      <c r="P77" s="71"/>
      <c r="Q77" s="71"/>
      <c r="R77" s="71"/>
      <c r="S77" s="71"/>
      <c r="T77" s="71"/>
      <c r="U77" s="71"/>
      <c r="V77" s="71"/>
      <c r="W77" s="71"/>
      <c r="X77" s="71"/>
      <c r="Y77" s="71"/>
      <c r="Z77" s="71"/>
      <c r="AA77" s="71"/>
      <c r="AB77" s="71"/>
      <c r="AC77" s="71"/>
      <c r="AD77" s="71"/>
      <c r="AE77" s="71"/>
      <c r="AF77" s="71"/>
      <c r="AG77" s="71"/>
      <c r="AH77" s="71"/>
      <c r="AI77" s="71"/>
      <c r="AJ77" s="71"/>
      <c r="AK77" s="71"/>
      <c r="AL77" s="71"/>
      <c r="AM77" s="71"/>
      <c r="AN77" s="71"/>
      <c r="AO77" s="71"/>
      <c r="AP77" s="71"/>
      <c r="AQ77" s="71"/>
      <c r="AR77" s="45"/>
      <c r="BG77" s="42"/>
    </row>
    <row r="81" s="2" customFormat="1" ht="6.96" customHeight="1">
      <c r="A81" s="42"/>
      <c r="B81" s="72"/>
      <c r="C81" s="73"/>
      <c r="D81" s="73"/>
      <c r="E81" s="73"/>
      <c r="F81" s="73"/>
      <c r="G81" s="73"/>
      <c r="H81" s="73"/>
      <c r="I81" s="73"/>
      <c r="J81" s="73"/>
      <c r="K81" s="73"/>
      <c r="L81" s="73"/>
      <c r="M81" s="73"/>
      <c r="N81" s="73"/>
      <c r="O81" s="73"/>
      <c r="P81" s="73"/>
      <c r="Q81" s="73"/>
      <c r="R81" s="73"/>
      <c r="S81" s="73"/>
      <c r="T81" s="73"/>
      <c r="U81" s="73"/>
      <c r="V81" s="73"/>
      <c r="W81" s="73"/>
      <c r="X81" s="73"/>
      <c r="Y81" s="73"/>
      <c r="Z81" s="73"/>
      <c r="AA81" s="73"/>
      <c r="AB81" s="73"/>
      <c r="AC81" s="73"/>
      <c r="AD81" s="73"/>
      <c r="AE81" s="73"/>
      <c r="AF81" s="73"/>
      <c r="AG81" s="73"/>
      <c r="AH81" s="73"/>
      <c r="AI81" s="73"/>
      <c r="AJ81" s="73"/>
      <c r="AK81" s="73"/>
      <c r="AL81" s="73"/>
      <c r="AM81" s="73"/>
      <c r="AN81" s="73"/>
      <c r="AO81" s="73"/>
      <c r="AP81" s="73"/>
      <c r="AQ81" s="73"/>
      <c r="AR81" s="45"/>
      <c r="BG81" s="42"/>
    </row>
    <row r="82" s="2" customFormat="1" ht="24.96" customHeight="1">
      <c r="A82" s="42"/>
      <c r="B82" s="43"/>
      <c r="C82" s="22" t="s">
        <v>70</v>
      </c>
      <c r="D82" s="44"/>
      <c r="E82" s="44"/>
      <c r="F82" s="44"/>
      <c r="G82" s="44"/>
      <c r="H82" s="44"/>
      <c r="I82" s="44"/>
      <c r="J82" s="44"/>
      <c r="K82" s="44"/>
      <c r="L82" s="44"/>
      <c r="M82" s="44"/>
      <c r="N82" s="44"/>
      <c r="O82" s="44"/>
      <c r="P82" s="44"/>
      <c r="Q82" s="44"/>
      <c r="R82" s="44"/>
      <c r="S82" s="44"/>
      <c r="T82" s="44"/>
      <c r="U82" s="44"/>
      <c r="V82" s="44"/>
      <c r="W82" s="44"/>
      <c r="X82" s="44"/>
      <c r="Y82" s="44"/>
      <c r="Z82" s="44"/>
      <c r="AA82" s="44"/>
      <c r="AB82" s="44"/>
      <c r="AC82" s="44"/>
      <c r="AD82" s="44"/>
      <c r="AE82" s="44"/>
      <c r="AF82" s="44"/>
      <c r="AG82" s="44"/>
      <c r="AH82" s="44"/>
      <c r="AI82" s="44"/>
      <c r="AJ82" s="44"/>
      <c r="AK82" s="44"/>
      <c r="AL82" s="44"/>
      <c r="AM82" s="44"/>
      <c r="AN82" s="44"/>
      <c r="AO82" s="44"/>
      <c r="AP82" s="44"/>
      <c r="AQ82" s="44"/>
      <c r="AR82" s="45"/>
      <c r="BG82" s="42"/>
    </row>
    <row r="83" s="2" customFormat="1" ht="6.96" customHeight="1">
      <c r="A83" s="42"/>
      <c r="B83" s="43"/>
      <c r="C83" s="44"/>
      <c r="D83" s="44"/>
      <c r="E83" s="44"/>
      <c r="F83" s="44"/>
      <c r="G83" s="44"/>
      <c r="H83" s="44"/>
      <c r="I83" s="44"/>
      <c r="J83" s="44"/>
      <c r="K83" s="44"/>
      <c r="L83" s="44"/>
      <c r="M83" s="44"/>
      <c r="N83" s="44"/>
      <c r="O83" s="44"/>
      <c r="P83" s="44"/>
      <c r="Q83" s="44"/>
      <c r="R83" s="44"/>
      <c r="S83" s="44"/>
      <c r="T83" s="44"/>
      <c r="U83" s="44"/>
      <c r="V83" s="44"/>
      <c r="W83" s="44"/>
      <c r="X83" s="44"/>
      <c r="Y83" s="44"/>
      <c r="Z83" s="44"/>
      <c r="AA83" s="44"/>
      <c r="AB83" s="44"/>
      <c r="AC83" s="44"/>
      <c r="AD83" s="44"/>
      <c r="AE83" s="44"/>
      <c r="AF83" s="44"/>
      <c r="AG83" s="44"/>
      <c r="AH83" s="44"/>
      <c r="AI83" s="44"/>
      <c r="AJ83" s="44"/>
      <c r="AK83" s="44"/>
      <c r="AL83" s="44"/>
      <c r="AM83" s="44"/>
      <c r="AN83" s="44"/>
      <c r="AO83" s="44"/>
      <c r="AP83" s="44"/>
      <c r="AQ83" s="44"/>
      <c r="AR83" s="45"/>
      <c r="BG83" s="42"/>
    </row>
    <row r="84" s="4" customFormat="1" ht="12" customHeight="1">
      <c r="A84" s="4"/>
      <c r="B84" s="74"/>
      <c r="C84" s="31" t="s">
        <v>14</v>
      </c>
      <c r="D84" s="75"/>
      <c r="E84" s="75"/>
      <c r="F84" s="75"/>
      <c r="G84" s="75"/>
      <c r="H84" s="75"/>
      <c r="I84" s="75"/>
      <c r="J84" s="75"/>
      <c r="K84" s="75"/>
      <c r="L84" s="75" t="str">
        <f>K5</f>
        <v>1552-3</v>
      </c>
      <c r="M84" s="75"/>
      <c r="N84" s="75"/>
      <c r="O84" s="75"/>
      <c r="P84" s="75"/>
      <c r="Q84" s="75"/>
      <c r="R84" s="75"/>
      <c r="S84" s="75"/>
      <c r="T84" s="75"/>
      <c r="U84" s="75"/>
      <c r="V84" s="75"/>
      <c r="W84" s="75"/>
      <c r="X84" s="75"/>
      <c r="Y84" s="75"/>
      <c r="Z84" s="75"/>
      <c r="AA84" s="75"/>
      <c r="AB84" s="75"/>
      <c r="AC84" s="75"/>
      <c r="AD84" s="75"/>
      <c r="AE84" s="75"/>
      <c r="AF84" s="75"/>
      <c r="AG84" s="75"/>
      <c r="AH84" s="75"/>
      <c r="AI84" s="75"/>
      <c r="AJ84" s="75"/>
      <c r="AK84" s="75"/>
      <c r="AL84" s="75"/>
      <c r="AM84" s="75"/>
      <c r="AN84" s="75"/>
      <c r="AO84" s="75"/>
      <c r="AP84" s="75"/>
      <c r="AQ84" s="75"/>
      <c r="AR84" s="76"/>
      <c r="BG84" s="4"/>
    </row>
    <row r="85" s="5" customFormat="1" ht="36.96" customHeight="1">
      <c r="A85" s="5"/>
      <c r="B85" s="77"/>
      <c r="C85" s="78" t="s">
        <v>17</v>
      </c>
      <c r="D85" s="79"/>
      <c r="E85" s="79"/>
      <c r="F85" s="79"/>
      <c r="G85" s="79"/>
      <c r="H85" s="79"/>
      <c r="I85" s="79"/>
      <c r="J85" s="79"/>
      <c r="K85" s="79"/>
      <c r="L85" s="80" t="str">
        <f>K6</f>
        <v>Hodonín-ZŠ Vančurova</v>
      </c>
      <c r="M85" s="79"/>
      <c r="N85" s="79"/>
      <c r="O85" s="79"/>
      <c r="P85" s="79"/>
      <c r="Q85" s="79"/>
      <c r="R85" s="79"/>
      <c r="S85" s="79"/>
      <c r="T85" s="79"/>
      <c r="U85" s="79"/>
      <c r="V85" s="79"/>
      <c r="W85" s="79"/>
      <c r="X85" s="79"/>
      <c r="Y85" s="79"/>
      <c r="Z85" s="79"/>
      <c r="AA85" s="79"/>
      <c r="AB85" s="79"/>
      <c r="AC85" s="79"/>
      <c r="AD85" s="79"/>
      <c r="AE85" s="79"/>
      <c r="AF85" s="79"/>
      <c r="AG85" s="79"/>
      <c r="AH85" s="79"/>
      <c r="AI85" s="79"/>
      <c r="AJ85" s="79"/>
      <c r="AK85" s="79"/>
      <c r="AL85" s="79"/>
      <c r="AM85" s="79"/>
      <c r="AN85" s="79"/>
      <c r="AO85" s="79"/>
      <c r="AP85" s="79"/>
      <c r="AQ85" s="79"/>
      <c r="AR85" s="81"/>
      <c r="BG85" s="5"/>
    </row>
    <row r="86" s="2" customFormat="1" ht="6.96" customHeight="1">
      <c r="A86" s="42"/>
      <c r="B86" s="43"/>
      <c r="C86" s="44"/>
      <c r="D86" s="44"/>
      <c r="E86" s="44"/>
      <c r="F86" s="44"/>
      <c r="G86" s="44"/>
      <c r="H86" s="44"/>
      <c r="I86" s="44"/>
      <c r="J86" s="44"/>
      <c r="K86" s="44"/>
      <c r="L86" s="44"/>
      <c r="M86" s="44"/>
      <c r="N86" s="44"/>
      <c r="O86" s="44"/>
      <c r="P86" s="44"/>
      <c r="Q86" s="44"/>
      <c r="R86" s="44"/>
      <c r="S86" s="44"/>
      <c r="T86" s="44"/>
      <c r="U86" s="44"/>
      <c r="V86" s="44"/>
      <c r="W86" s="44"/>
      <c r="X86" s="44"/>
      <c r="Y86" s="44"/>
      <c r="Z86" s="44"/>
      <c r="AA86" s="44"/>
      <c r="AB86" s="44"/>
      <c r="AC86" s="44"/>
      <c r="AD86" s="44"/>
      <c r="AE86" s="44"/>
      <c r="AF86" s="44"/>
      <c r="AG86" s="44"/>
      <c r="AH86" s="44"/>
      <c r="AI86" s="44"/>
      <c r="AJ86" s="44"/>
      <c r="AK86" s="44"/>
      <c r="AL86" s="44"/>
      <c r="AM86" s="44"/>
      <c r="AN86" s="44"/>
      <c r="AO86" s="44"/>
      <c r="AP86" s="44"/>
      <c r="AQ86" s="44"/>
      <c r="AR86" s="45"/>
      <c r="BG86" s="42"/>
    </row>
    <row r="87" s="2" customFormat="1" ht="12" customHeight="1">
      <c r="A87" s="42"/>
      <c r="B87" s="43"/>
      <c r="C87" s="31" t="s">
        <v>23</v>
      </c>
      <c r="D87" s="44"/>
      <c r="E87" s="44"/>
      <c r="F87" s="44"/>
      <c r="G87" s="44"/>
      <c r="H87" s="44"/>
      <c r="I87" s="44"/>
      <c r="J87" s="44"/>
      <c r="K87" s="44"/>
      <c r="L87" s="82" t="str">
        <f>IF(K8="","",K8)</f>
        <v>Hodonín, areál ZŠ Vančurova</v>
      </c>
      <c r="M87" s="44"/>
      <c r="N87" s="44"/>
      <c r="O87" s="44"/>
      <c r="P87" s="44"/>
      <c r="Q87" s="44"/>
      <c r="R87" s="44"/>
      <c r="S87" s="44"/>
      <c r="T87" s="44"/>
      <c r="U87" s="44"/>
      <c r="V87" s="44"/>
      <c r="W87" s="44"/>
      <c r="X87" s="44"/>
      <c r="Y87" s="44"/>
      <c r="Z87" s="44"/>
      <c r="AA87" s="44"/>
      <c r="AB87" s="44"/>
      <c r="AC87" s="44"/>
      <c r="AD87" s="44"/>
      <c r="AE87" s="44"/>
      <c r="AF87" s="44"/>
      <c r="AG87" s="44"/>
      <c r="AH87" s="44"/>
      <c r="AI87" s="31" t="s">
        <v>25</v>
      </c>
      <c r="AJ87" s="44"/>
      <c r="AK87" s="44"/>
      <c r="AL87" s="44"/>
      <c r="AM87" s="83" t="str">
        <f>IF(AN8= "","",AN8)</f>
        <v>24. 1. 2020</v>
      </c>
      <c r="AN87" s="83"/>
      <c r="AO87" s="44"/>
      <c r="AP87" s="44"/>
      <c r="AQ87" s="44"/>
      <c r="AR87" s="45"/>
      <c r="BG87" s="42"/>
    </row>
    <row r="88" s="2" customFormat="1" ht="6.96" customHeight="1">
      <c r="A88" s="42"/>
      <c r="B88" s="43"/>
      <c r="C88" s="44"/>
      <c r="D88" s="44"/>
      <c r="E88" s="44"/>
      <c r="F88" s="44"/>
      <c r="G88" s="44"/>
      <c r="H88" s="44"/>
      <c r="I88" s="44"/>
      <c r="J88" s="44"/>
      <c r="K88" s="44"/>
      <c r="L88" s="44"/>
      <c r="M88" s="44"/>
      <c r="N88" s="44"/>
      <c r="O88" s="44"/>
      <c r="P88" s="44"/>
      <c r="Q88" s="44"/>
      <c r="R88" s="44"/>
      <c r="S88" s="44"/>
      <c r="T88" s="44"/>
      <c r="U88" s="44"/>
      <c r="V88" s="44"/>
      <c r="W88" s="44"/>
      <c r="X88" s="44"/>
      <c r="Y88" s="44"/>
      <c r="Z88" s="44"/>
      <c r="AA88" s="44"/>
      <c r="AB88" s="44"/>
      <c r="AC88" s="44"/>
      <c r="AD88" s="44"/>
      <c r="AE88" s="44"/>
      <c r="AF88" s="44"/>
      <c r="AG88" s="44"/>
      <c r="AH88" s="44"/>
      <c r="AI88" s="44"/>
      <c r="AJ88" s="44"/>
      <c r="AK88" s="44"/>
      <c r="AL88" s="44"/>
      <c r="AM88" s="44"/>
      <c r="AN88" s="44"/>
      <c r="AO88" s="44"/>
      <c r="AP88" s="44"/>
      <c r="AQ88" s="44"/>
      <c r="AR88" s="45"/>
      <c r="BG88" s="42"/>
    </row>
    <row r="89" s="2" customFormat="1" ht="25.65" customHeight="1">
      <c r="A89" s="42"/>
      <c r="B89" s="43"/>
      <c r="C89" s="31" t="s">
        <v>31</v>
      </c>
      <c r="D89" s="44"/>
      <c r="E89" s="44"/>
      <c r="F89" s="44"/>
      <c r="G89" s="44"/>
      <c r="H89" s="44"/>
      <c r="I89" s="44"/>
      <c r="J89" s="44"/>
      <c r="K89" s="44"/>
      <c r="L89" s="75" t="str">
        <f>IF(E11= "","",E11)</f>
        <v>Město Hodonín, Národní třída 373/25,695 01 Hodonín</v>
      </c>
      <c r="M89" s="44"/>
      <c r="N89" s="44"/>
      <c r="O89" s="44"/>
      <c r="P89" s="44"/>
      <c r="Q89" s="44"/>
      <c r="R89" s="44"/>
      <c r="S89" s="44"/>
      <c r="T89" s="44"/>
      <c r="U89" s="44"/>
      <c r="V89" s="44"/>
      <c r="W89" s="44"/>
      <c r="X89" s="44"/>
      <c r="Y89" s="44"/>
      <c r="Z89" s="44"/>
      <c r="AA89" s="44"/>
      <c r="AB89" s="44"/>
      <c r="AC89" s="44"/>
      <c r="AD89" s="44"/>
      <c r="AE89" s="44"/>
      <c r="AF89" s="44"/>
      <c r="AG89" s="44"/>
      <c r="AH89" s="44"/>
      <c r="AI89" s="31" t="s">
        <v>39</v>
      </c>
      <c r="AJ89" s="44"/>
      <c r="AK89" s="44"/>
      <c r="AL89" s="44"/>
      <c r="AM89" s="84" t="str">
        <f>IF(E17="","",E17)</f>
        <v>Ing.Jana Janíková, Ing.Denisa Hribanová,PhD.</v>
      </c>
      <c r="AN89" s="75"/>
      <c r="AO89" s="75"/>
      <c r="AP89" s="75"/>
      <c r="AQ89" s="44"/>
      <c r="AR89" s="45"/>
      <c r="AS89" s="85" t="s">
        <v>71</v>
      </c>
      <c r="AT89" s="86"/>
      <c r="AU89" s="87"/>
      <c r="AV89" s="87"/>
      <c r="AW89" s="87"/>
      <c r="AX89" s="87"/>
      <c r="AY89" s="87"/>
      <c r="AZ89" s="87"/>
      <c r="BA89" s="87"/>
      <c r="BB89" s="87"/>
      <c r="BC89" s="87"/>
      <c r="BD89" s="87"/>
      <c r="BE89" s="87"/>
      <c r="BF89" s="88"/>
      <c r="BG89" s="42"/>
    </row>
    <row r="90" s="2" customFormat="1" ht="25.65" customHeight="1">
      <c r="A90" s="42"/>
      <c r="B90" s="43"/>
      <c r="C90" s="31" t="s">
        <v>37</v>
      </c>
      <c r="D90" s="44"/>
      <c r="E90" s="44"/>
      <c r="F90" s="44"/>
      <c r="G90" s="44"/>
      <c r="H90" s="44"/>
      <c r="I90" s="44"/>
      <c r="J90" s="44"/>
      <c r="K90" s="44"/>
      <c r="L90" s="75" t="str">
        <f>IF(E14= "Vyplň údaj","",E14)</f>
        <v/>
      </c>
      <c r="M90" s="44"/>
      <c r="N90" s="44"/>
      <c r="O90" s="44"/>
      <c r="P90" s="44"/>
      <c r="Q90" s="44"/>
      <c r="R90" s="44"/>
      <c r="S90" s="44"/>
      <c r="T90" s="44"/>
      <c r="U90" s="44"/>
      <c r="V90" s="44"/>
      <c r="W90" s="44"/>
      <c r="X90" s="44"/>
      <c r="Y90" s="44"/>
      <c r="Z90" s="44"/>
      <c r="AA90" s="44"/>
      <c r="AB90" s="44"/>
      <c r="AC90" s="44"/>
      <c r="AD90" s="44"/>
      <c r="AE90" s="44"/>
      <c r="AF90" s="44"/>
      <c r="AG90" s="44"/>
      <c r="AH90" s="44"/>
      <c r="AI90" s="31" t="s">
        <v>41</v>
      </c>
      <c r="AJ90" s="44"/>
      <c r="AK90" s="44"/>
      <c r="AL90" s="44"/>
      <c r="AM90" s="84" t="str">
        <f>IF(E20="","",E20)</f>
        <v>ZaKT s.r.o., Ponávka 185/2,602 00 Brno</v>
      </c>
      <c r="AN90" s="75"/>
      <c r="AO90" s="75"/>
      <c r="AP90" s="75"/>
      <c r="AQ90" s="44"/>
      <c r="AR90" s="45"/>
      <c r="AS90" s="89"/>
      <c r="AT90" s="90"/>
      <c r="AU90" s="91"/>
      <c r="AV90" s="91"/>
      <c r="AW90" s="91"/>
      <c r="AX90" s="91"/>
      <c r="AY90" s="91"/>
      <c r="AZ90" s="91"/>
      <c r="BA90" s="91"/>
      <c r="BB90" s="91"/>
      <c r="BC90" s="91"/>
      <c r="BD90" s="91"/>
      <c r="BE90" s="91"/>
      <c r="BF90" s="92"/>
      <c r="BG90" s="42"/>
    </row>
    <row r="91" s="2" customFormat="1" ht="10.8" customHeight="1">
      <c r="A91" s="42"/>
      <c r="B91" s="43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44"/>
      <c r="N91" s="44"/>
      <c r="O91" s="44"/>
      <c r="P91" s="44"/>
      <c r="Q91" s="44"/>
      <c r="R91" s="44"/>
      <c r="S91" s="44"/>
      <c r="T91" s="44"/>
      <c r="U91" s="44"/>
      <c r="V91" s="44"/>
      <c r="W91" s="44"/>
      <c r="X91" s="44"/>
      <c r="Y91" s="44"/>
      <c r="Z91" s="44"/>
      <c r="AA91" s="44"/>
      <c r="AB91" s="44"/>
      <c r="AC91" s="44"/>
      <c r="AD91" s="44"/>
      <c r="AE91" s="44"/>
      <c r="AF91" s="44"/>
      <c r="AG91" s="44"/>
      <c r="AH91" s="44"/>
      <c r="AI91" s="44"/>
      <c r="AJ91" s="44"/>
      <c r="AK91" s="44"/>
      <c r="AL91" s="44"/>
      <c r="AM91" s="44"/>
      <c r="AN91" s="44"/>
      <c r="AO91" s="44"/>
      <c r="AP91" s="44"/>
      <c r="AQ91" s="44"/>
      <c r="AR91" s="45"/>
      <c r="AS91" s="93"/>
      <c r="AT91" s="94"/>
      <c r="AU91" s="95"/>
      <c r="AV91" s="95"/>
      <c r="AW91" s="95"/>
      <c r="AX91" s="95"/>
      <c r="AY91" s="95"/>
      <c r="AZ91" s="95"/>
      <c r="BA91" s="95"/>
      <c r="BB91" s="95"/>
      <c r="BC91" s="95"/>
      <c r="BD91" s="95"/>
      <c r="BE91" s="95"/>
      <c r="BF91" s="96"/>
      <c r="BG91" s="42"/>
    </row>
    <row r="92" s="2" customFormat="1" ht="29.28" customHeight="1">
      <c r="A92" s="42"/>
      <c r="B92" s="43"/>
      <c r="C92" s="97" t="s">
        <v>72</v>
      </c>
      <c r="D92" s="98"/>
      <c r="E92" s="98"/>
      <c r="F92" s="98"/>
      <c r="G92" s="98"/>
      <c r="H92" s="99"/>
      <c r="I92" s="100" t="s">
        <v>73</v>
      </c>
      <c r="J92" s="98"/>
      <c r="K92" s="98"/>
      <c r="L92" s="98"/>
      <c r="M92" s="98"/>
      <c r="N92" s="98"/>
      <c r="O92" s="98"/>
      <c r="P92" s="98"/>
      <c r="Q92" s="98"/>
      <c r="R92" s="98"/>
      <c r="S92" s="98"/>
      <c r="T92" s="98"/>
      <c r="U92" s="98"/>
      <c r="V92" s="98"/>
      <c r="W92" s="98"/>
      <c r="X92" s="98"/>
      <c r="Y92" s="98"/>
      <c r="Z92" s="98"/>
      <c r="AA92" s="98"/>
      <c r="AB92" s="98"/>
      <c r="AC92" s="98"/>
      <c r="AD92" s="98"/>
      <c r="AE92" s="98"/>
      <c r="AF92" s="98"/>
      <c r="AG92" s="101" t="s">
        <v>74</v>
      </c>
      <c r="AH92" s="98"/>
      <c r="AI92" s="98"/>
      <c r="AJ92" s="98"/>
      <c r="AK92" s="98"/>
      <c r="AL92" s="98"/>
      <c r="AM92" s="98"/>
      <c r="AN92" s="100" t="s">
        <v>75</v>
      </c>
      <c r="AO92" s="98"/>
      <c r="AP92" s="102"/>
      <c r="AQ92" s="103" t="s">
        <v>76</v>
      </c>
      <c r="AR92" s="45"/>
      <c r="AS92" s="104" t="s">
        <v>77</v>
      </c>
      <c r="AT92" s="105" t="s">
        <v>78</v>
      </c>
      <c r="AU92" s="105" t="s">
        <v>79</v>
      </c>
      <c r="AV92" s="105" t="s">
        <v>80</v>
      </c>
      <c r="AW92" s="105" t="s">
        <v>81</v>
      </c>
      <c r="AX92" s="105" t="s">
        <v>82</v>
      </c>
      <c r="AY92" s="105" t="s">
        <v>83</v>
      </c>
      <c r="AZ92" s="105" t="s">
        <v>84</v>
      </c>
      <c r="BA92" s="105" t="s">
        <v>85</v>
      </c>
      <c r="BB92" s="105" t="s">
        <v>86</v>
      </c>
      <c r="BC92" s="105" t="s">
        <v>87</v>
      </c>
      <c r="BD92" s="105" t="s">
        <v>88</v>
      </c>
      <c r="BE92" s="105" t="s">
        <v>89</v>
      </c>
      <c r="BF92" s="106" t="s">
        <v>90</v>
      </c>
      <c r="BG92" s="42"/>
    </row>
    <row r="93" s="2" customFormat="1" ht="10.8" customHeight="1">
      <c r="A93" s="42"/>
      <c r="B93" s="43"/>
      <c r="C93" s="44"/>
      <c r="D93" s="44"/>
      <c r="E93" s="44"/>
      <c r="F93" s="44"/>
      <c r="G93" s="44"/>
      <c r="H93" s="44"/>
      <c r="I93" s="44"/>
      <c r="J93" s="44"/>
      <c r="K93" s="44"/>
      <c r="L93" s="44"/>
      <c r="M93" s="44"/>
      <c r="N93" s="44"/>
      <c r="O93" s="44"/>
      <c r="P93" s="44"/>
      <c r="Q93" s="44"/>
      <c r="R93" s="44"/>
      <c r="S93" s="44"/>
      <c r="T93" s="44"/>
      <c r="U93" s="44"/>
      <c r="V93" s="44"/>
      <c r="W93" s="44"/>
      <c r="X93" s="44"/>
      <c r="Y93" s="44"/>
      <c r="Z93" s="44"/>
      <c r="AA93" s="44"/>
      <c r="AB93" s="44"/>
      <c r="AC93" s="44"/>
      <c r="AD93" s="44"/>
      <c r="AE93" s="44"/>
      <c r="AF93" s="44"/>
      <c r="AG93" s="44"/>
      <c r="AH93" s="44"/>
      <c r="AI93" s="44"/>
      <c r="AJ93" s="44"/>
      <c r="AK93" s="44"/>
      <c r="AL93" s="44"/>
      <c r="AM93" s="44"/>
      <c r="AN93" s="44"/>
      <c r="AO93" s="44"/>
      <c r="AP93" s="44"/>
      <c r="AQ93" s="44"/>
      <c r="AR93" s="45"/>
      <c r="AS93" s="107"/>
      <c r="AT93" s="108"/>
      <c r="AU93" s="108"/>
      <c r="AV93" s="108"/>
      <c r="AW93" s="108"/>
      <c r="AX93" s="108"/>
      <c r="AY93" s="108"/>
      <c r="AZ93" s="108"/>
      <c r="BA93" s="108"/>
      <c r="BB93" s="108"/>
      <c r="BC93" s="108"/>
      <c r="BD93" s="108"/>
      <c r="BE93" s="108"/>
      <c r="BF93" s="109"/>
      <c r="BG93" s="42"/>
    </row>
    <row r="94" s="6" customFormat="1" ht="32.4" customHeight="1">
      <c r="A94" s="6"/>
      <c r="B94" s="110"/>
      <c r="C94" s="111" t="s">
        <v>91</v>
      </c>
      <c r="D94" s="112"/>
      <c r="E94" s="112"/>
      <c r="F94" s="112"/>
      <c r="G94" s="112"/>
      <c r="H94" s="112"/>
      <c r="I94" s="112"/>
      <c r="J94" s="112"/>
      <c r="K94" s="112"/>
      <c r="L94" s="112"/>
      <c r="M94" s="112"/>
      <c r="N94" s="112"/>
      <c r="O94" s="112"/>
      <c r="P94" s="112"/>
      <c r="Q94" s="112"/>
      <c r="R94" s="112"/>
      <c r="S94" s="112"/>
      <c r="T94" s="112"/>
      <c r="U94" s="112"/>
      <c r="V94" s="112"/>
      <c r="W94" s="112"/>
      <c r="X94" s="112"/>
      <c r="Y94" s="112"/>
      <c r="Z94" s="112"/>
      <c r="AA94" s="112"/>
      <c r="AB94" s="112"/>
      <c r="AC94" s="112"/>
      <c r="AD94" s="112"/>
      <c r="AE94" s="112"/>
      <c r="AF94" s="112"/>
      <c r="AG94" s="113">
        <f>ROUND(AG95,2)</f>
        <v>0</v>
      </c>
      <c r="AH94" s="113"/>
      <c r="AI94" s="113"/>
      <c r="AJ94" s="113"/>
      <c r="AK94" s="113"/>
      <c r="AL94" s="113"/>
      <c r="AM94" s="113"/>
      <c r="AN94" s="114">
        <f>SUM(AG94,AV94)</f>
        <v>0</v>
      </c>
      <c r="AO94" s="114"/>
      <c r="AP94" s="114"/>
      <c r="AQ94" s="115" t="s">
        <v>1</v>
      </c>
      <c r="AR94" s="116"/>
      <c r="AS94" s="117">
        <f>ROUND(AS95,2)</f>
        <v>0</v>
      </c>
      <c r="AT94" s="118">
        <f>ROUND(AT95,2)</f>
        <v>0</v>
      </c>
      <c r="AU94" s="119">
        <f>ROUND(AU95,2)</f>
        <v>0</v>
      </c>
      <c r="AV94" s="119">
        <f>ROUND(SUM(AX94:AY94),2)</f>
        <v>0</v>
      </c>
      <c r="AW94" s="120">
        <f>ROUND(AW95,5)</f>
        <v>0</v>
      </c>
      <c r="AX94" s="119">
        <f>ROUND(BB94*L34,2)</f>
        <v>0</v>
      </c>
      <c r="AY94" s="119">
        <f>ROUND(BC94*L35,2)</f>
        <v>0</v>
      </c>
      <c r="AZ94" s="119">
        <f>ROUND(BD94*L34,2)</f>
        <v>0</v>
      </c>
      <c r="BA94" s="119">
        <f>ROUND(BE94*L35,2)</f>
        <v>0</v>
      </c>
      <c r="BB94" s="119">
        <f>ROUND(BB95,2)</f>
        <v>0</v>
      </c>
      <c r="BC94" s="119">
        <f>ROUND(BC95,2)</f>
        <v>0</v>
      </c>
      <c r="BD94" s="119">
        <f>ROUND(BD95,2)</f>
        <v>0</v>
      </c>
      <c r="BE94" s="119">
        <f>ROUND(BE95,2)</f>
        <v>0</v>
      </c>
      <c r="BF94" s="121">
        <f>ROUND(BF95,2)</f>
        <v>0</v>
      </c>
      <c r="BG94" s="6"/>
      <c r="BS94" s="122" t="s">
        <v>92</v>
      </c>
      <c r="BT94" s="122" t="s">
        <v>93</v>
      </c>
      <c r="BU94" s="123" t="s">
        <v>94</v>
      </c>
      <c r="BV94" s="122" t="s">
        <v>95</v>
      </c>
      <c r="BW94" s="122" t="s">
        <v>6</v>
      </c>
      <c r="BX94" s="122" t="s">
        <v>96</v>
      </c>
      <c r="CL94" s="122" t="s">
        <v>20</v>
      </c>
    </row>
    <row r="95" s="7" customFormat="1" ht="16.5" customHeight="1">
      <c r="A95" s="7"/>
      <c r="B95" s="124"/>
      <c r="C95" s="125"/>
      <c r="D95" s="126" t="s">
        <v>97</v>
      </c>
      <c r="E95" s="126"/>
      <c r="F95" s="126"/>
      <c r="G95" s="126"/>
      <c r="H95" s="126"/>
      <c r="I95" s="127"/>
      <c r="J95" s="126" t="s">
        <v>98</v>
      </c>
      <c r="K95" s="126"/>
      <c r="L95" s="126"/>
      <c r="M95" s="126"/>
      <c r="N95" s="126"/>
      <c r="O95" s="126"/>
      <c r="P95" s="126"/>
      <c r="Q95" s="126"/>
      <c r="R95" s="126"/>
      <c r="S95" s="126"/>
      <c r="T95" s="126"/>
      <c r="U95" s="126"/>
      <c r="V95" s="126"/>
      <c r="W95" s="126"/>
      <c r="X95" s="126"/>
      <c r="Y95" s="126"/>
      <c r="Z95" s="126"/>
      <c r="AA95" s="126"/>
      <c r="AB95" s="126"/>
      <c r="AC95" s="126"/>
      <c r="AD95" s="126"/>
      <c r="AE95" s="126"/>
      <c r="AF95" s="126"/>
      <c r="AG95" s="128">
        <f>ROUND(AG96,2)</f>
        <v>0</v>
      </c>
      <c r="AH95" s="127"/>
      <c r="AI95" s="127"/>
      <c r="AJ95" s="127"/>
      <c r="AK95" s="127"/>
      <c r="AL95" s="127"/>
      <c r="AM95" s="127"/>
      <c r="AN95" s="129">
        <f>SUM(AG95,AV95)</f>
        <v>0</v>
      </c>
      <c r="AO95" s="127"/>
      <c r="AP95" s="127"/>
      <c r="AQ95" s="130" t="s">
        <v>99</v>
      </c>
      <c r="AR95" s="131"/>
      <c r="AS95" s="132">
        <f>ROUND(AS96,2)</f>
        <v>0</v>
      </c>
      <c r="AT95" s="133">
        <f>ROUND(AT96,2)</f>
        <v>0</v>
      </c>
      <c r="AU95" s="134">
        <f>ROUND(AU96,2)</f>
        <v>0</v>
      </c>
      <c r="AV95" s="134">
        <f>ROUND(SUM(AX95:AY95),2)</f>
        <v>0</v>
      </c>
      <c r="AW95" s="135">
        <f>ROUND(AW96,5)</f>
        <v>0</v>
      </c>
      <c r="AX95" s="134">
        <f>ROUND(BB95*L34,2)</f>
        <v>0</v>
      </c>
      <c r="AY95" s="134">
        <f>ROUND(BC95*L35,2)</f>
        <v>0</v>
      </c>
      <c r="AZ95" s="134">
        <f>ROUND(BD95*L34,2)</f>
        <v>0</v>
      </c>
      <c r="BA95" s="134">
        <f>ROUND(BE95*L35,2)</f>
        <v>0</v>
      </c>
      <c r="BB95" s="134">
        <f>ROUND(BB96,2)</f>
        <v>0</v>
      </c>
      <c r="BC95" s="134">
        <f>ROUND(BC96,2)</f>
        <v>0</v>
      </c>
      <c r="BD95" s="134">
        <f>ROUND(BD96,2)</f>
        <v>0</v>
      </c>
      <c r="BE95" s="134">
        <f>ROUND(BE96,2)</f>
        <v>0</v>
      </c>
      <c r="BF95" s="136">
        <f>ROUND(BF96,2)</f>
        <v>0</v>
      </c>
      <c r="BG95" s="7"/>
      <c r="BS95" s="137" t="s">
        <v>92</v>
      </c>
      <c r="BT95" s="137" t="s">
        <v>100</v>
      </c>
      <c r="BU95" s="137" t="s">
        <v>94</v>
      </c>
      <c r="BV95" s="137" t="s">
        <v>95</v>
      </c>
      <c r="BW95" s="137" t="s">
        <v>101</v>
      </c>
      <c r="BX95" s="137" t="s">
        <v>6</v>
      </c>
      <c r="CL95" s="137" t="s">
        <v>20</v>
      </c>
      <c r="CM95" s="137" t="s">
        <v>22</v>
      </c>
    </row>
    <row r="96" s="4" customFormat="1" ht="16.5" customHeight="1">
      <c r="A96" s="138" t="s">
        <v>102</v>
      </c>
      <c r="B96" s="74"/>
      <c r="C96" s="139"/>
      <c r="D96" s="139"/>
      <c r="E96" s="140" t="s">
        <v>103</v>
      </c>
      <c r="F96" s="140"/>
      <c r="G96" s="140"/>
      <c r="H96" s="140"/>
      <c r="I96" s="140"/>
      <c r="J96" s="139"/>
      <c r="K96" s="140" t="s">
        <v>104</v>
      </c>
      <c r="L96" s="140"/>
      <c r="M96" s="140"/>
      <c r="N96" s="140"/>
      <c r="O96" s="140"/>
      <c r="P96" s="140"/>
      <c r="Q96" s="140"/>
      <c r="R96" s="140"/>
      <c r="S96" s="140"/>
      <c r="T96" s="140"/>
      <c r="U96" s="140"/>
      <c r="V96" s="140"/>
      <c r="W96" s="140"/>
      <c r="X96" s="140"/>
      <c r="Y96" s="140"/>
      <c r="Z96" s="140"/>
      <c r="AA96" s="140"/>
      <c r="AB96" s="140"/>
      <c r="AC96" s="140"/>
      <c r="AD96" s="140"/>
      <c r="AE96" s="140"/>
      <c r="AF96" s="140"/>
      <c r="AG96" s="141">
        <f>'03 - Rozpočet vegetačních...'!K36</f>
        <v>0</v>
      </c>
      <c r="AH96" s="139"/>
      <c r="AI96" s="139"/>
      <c r="AJ96" s="139"/>
      <c r="AK96" s="139"/>
      <c r="AL96" s="139"/>
      <c r="AM96" s="139"/>
      <c r="AN96" s="141">
        <f>SUM(AG96,AV96)</f>
        <v>0</v>
      </c>
      <c r="AO96" s="139"/>
      <c r="AP96" s="139"/>
      <c r="AQ96" s="142" t="s">
        <v>105</v>
      </c>
      <c r="AR96" s="76"/>
      <c r="AS96" s="143">
        <f>'03 - Rozpočet vegetačních...'!K33</f>
        <v>0</v>
      </c>
      <c r="AT96" s="144">
        <f>'03 - Rozpočet vegetačních...'!K34</f>
        <v>0</v>
      </c>
      <c r="AU96" s="144">
        <v>0</v>
      </c>
      <c r="AV96" s="144">
        <f>ROUND(SUM(AX96:AY96),2)</f>
        <v>0</v>
      </c>
      <c r="AW96" s="145">
        <f>'03 - Rozpočet vegetačních...'!T132</f>
        <v>0</v>
      </c>
      <c r="AX96" s="144">
        <f>'03 - Rozpočet vegetačních...'!K39</f>
        <v>0</v>
      </c>
      <c r="AY96" s="144">
        <f>'03 - Rozpočet vegetačních...'!K40</f>
        <v>0</v>
      </c>
      <c r="AZ96" s="144">
        <f>'03 - Rozpočet vegetačních...'!K41</f>
        <v>0</v>
      </c>
      <c r="BA96" s="144">
        <f>'03 - Rozpočet vegetačních...'!K42</f>
        <v>0</v>
      </c>
      <c r="BB96" s="144">
        <f>'03 - Rozpočet vegetačních...'!F39</f>
        <v>0</v>
      </c>
      <c r="BC96" s="144">
        <f>'03 - Rozpočet vegetačních...'!F40</f>
        <v>0</v>
      </c>
      <c r="BD96" s="144">
        <f>'03 - Rozpočet vegetačních...'!F41</f>
        <v>0</v>
      </c>
      <c r="BE96" s="144">
        <f>'03 - Rozpočet vegetačních...'!F42</f>
        <v>0</v>
      </c>
      <c r="BF96" s="146">
        <f>'03 - Rozpočet vegetačních...'!F43</f>
        <v>0</v>
      </c>
      <c r="BG96" s="4"/>
      <c r="BT96" s="147" t="s">
        <v>22</v>
      </c>
      <c r="BV96" s="147" t="s">
        <v>95</v>
      </c>
      <c r="BW96" s="147" t="s">
        <v>106</v>
      </c>
      <c r="BX96" s="147" t="s">
        <v>101</v>
      </c>
      <c r="CL96" s="147" t="s">
        <v>20</v>
      </c>
    </row>
    <row r="97">
      <c r="B97" s="20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21"/>
      <c r="AM97" s="21"/>
      <c r="AN97" s="21"/>
      <c r="AO97" s="21"/>
      <c r="AP97" s="21"/>
      <c r="AQ97" s="21"/>
      <c r="AR97" s="19"/>
    </row>
    <row r="98" s="2" customFormat="1" ht="30" customHeight="1">
      <c r="A98" s="42"/>
      <c r="B98" s="43"/>
      <c r="C98" s="111" t="s">
        <v>107</v>
      </c>
      <c r="D98" s="44"/>
      <c r="E98" s="44"/>
      <c r="F98" s="44"/>
      <c r="G98" s="44"/>
      <c r="H98" s="44"/>
      <c r="I98" s="44"/>
      <c r="J98" s="44"/>
      <c r="K98" s="44"/>
      <c r="L98" s="44"/>
      <c r="M98" s="44"/>
      <c r="N98" s="44"/>
      <c r="O98" s="44"/>
      <c r="P98" s="44"/>
      <c r="Q98" s="44"/>
      <c r="R98" s="44"/>
      <c r="S98" s="44"/>
      <c r="T98" s="44"/>
      <c r="U98" s="44"/>
      <c r="V98" s="44"/>
      <c r="W98" s="44"/>
      <c r="X98" s="44"/>
      <c r="Y98" s="44"/>
      <c r="Z98" s="44"/>
      <c r="AA98" s="44"/>
      <c r="AB98" s="44"/>
      <c r="AC98" s="44"/>
      <c r="AD98" s="44"/>
      <c r="AE98" s="44"/>
      <c r="AF98" s="44"/>
      <c r="AG98" s="114">
        <f>ROUND(SUM(AG99:AG102), 2)</f>
        <v>0</v>
      </c>
      <c r="AH98" s="114"/>
      <c r="AI98" s="114"/>
      <c r="AJ98" s="114"/>
      <c r="AK98" s="114"/>
      <c r="AL98" s="114"/>
      <c r="AM98" s="114"/>
      <c r="AN98" s="114">
        <f>ROUND(SUM(AN99:AN102), 2)</f>
        <v>0</v>
      </c>
      <c r="AO98" s="114"/>
      <c r="AP98" s="114"/>
      <c r="AQ98" s="148"/>
      <c r="AR98" s="45"/>
      <c r="AS98" s="104" t="s">
        <v>108</v>
      </c>
      <c r="AT98" s="105" t="s">
        <v>109</v>
      </c>
      <c r="AU98" s="105" t="s">
        <v>55</v>
      </c>
      <c r="AV98" s="106" t="s">
        <v>80</v>
      </c>
      <c r="AW98" s="42"/>
      <c r="AX98" s="42"/>
      <c r="AY98" s="42"/>
      <c r="AZ98" s="42"/>
      <c r="BA98" s="42"/>
      <c r="BB98" s="42"/>
      <c r="BC98" s="42"/>
      <c r="BD98" s="42"/>
      <c r="BE98" s="42"/>
      <c r="BF98" s="42"/>
      <c r="BG98" s="42"/>
    </row>
    <row r="99" s="2" customFormat="1" ht="19.92" customHeight="1">
      <c r="A99" s="42"/>
      <c r="B99" s="43"/>
      <c r="C99" s="44"/>
      <c r="D99" s="149" t="s">
        <v>110</v>
      </c>
      <c r="E99" s="149"/>
      <c r="F99" s="149"/>
      <c r="G99" s="149"/>
      <c r="H99" s="149"/>
      <c r="I99" s="149"/>
      <c r="J99" s="149"/>
      <c r="K99" s="149"/>
      <c r="L99" s="149"/>
      <c r="M99" s="149"/>
      <c r="N99" s="149"/>
      <c r="O99" s="149"/>
      <c r="P99" s="149"/>
      <c r="Q99" s="149"/>
      <c r="R99" s="149"/>
      <c r="S99" s="149"/>
      <c r="T99" s="149"/>
      <c r="U99" s="149"/>
      <c r="V99" s="149"/>
      <c r="W99" s="149"/>
      <c r="X99" s="149"/>
      <c r="Y99" s="149"/>
      <c r="Z99" s="149"/>
      <c r="AA99" s="149"/>
      <c r="AB99" s="149"/>
      <c r="AC99" s="44"/>
      <c r="AD99" s="44"/>
      <c r="AE99" s="44"/>
      <c r="AF99" s="44"/>
      <c r="AG99" s="150">
        <f>ROUND(AG94 * AS99, 2)</f>
        <v>0</v>
      </c>
      <c r="AH99" s="141"/>
      <c r="AI99" s="141"/>
      <c r="AJ99" s="141"/>
      <c r="AK99" s="141"/>
      <c r="AL99" s="141"/>
      <c r="AM99" s="141"/>
      <c r="AN99" s="141">
        <f>ROUND(AG99 + AV99, 2)</f>
        <v>0</v>
      </c>
      <c r="AO99" s="141"/>
      <c r="AP99" s="141"/>
      <c r="AQ99" s="44"/>
      <c r="AR99" s="45"/>
      <c r="AS99" s="151">
        <v>0</v>
      </c>
      <c r="AT99" s="152" t="s">
        <v>111</v>
      </c>
      <c r="AU99" s="152" t="s">
        <v>56</v>
      </c>
      <c r="AV99" s="153">
        <f>ROUND(IF(AU99="základní",AG99*L34,IF(AU99="snížená",AG99*L35,0)), 2)</f>
        <v>0</v>
      </c>
      <c r="AW99" s="42"/>
      <c r="AX99" s="42"/>
      <c r="AY99" s="42"/>
      <c r="AZ99" s="42"/>
      <c r="BA99" s="42"/>
      <c r="BB99" s="42"/>
      <c r="BC99" s="42"/>
      <c r="BD99" s="42"/>
      <c r="BE99" s="42"/>
      <c r="BF99" s="42"/>
      <c r="BG99" s="42"/>
      <c r="BV99" s="16" t="s">
        <v>112</v>
      </c>
      <c r="BY99" s="154">
        <f>IF(AU99="základní",AV99,0)</f>
        <v>0</v>
      </c>
      <c r="BZ99" s="154">
        <f>IF(AU99="snížená",AV99,0)</f>
        <v>0</v>
      </c>
      <c r="CA99" s="154">
        <v>0</v>
      </c>
      <c r="CB99" s="154">
        <v>0</v>
      </c>
      <c r="CC99" s="154">
        <v>0</v>
      </c>
      <c r="CD99" s="154">
        <f>IF(AU99="základní",AG99,0)</f>
        <v>0</v>
      </c>
      <c r="CE99" s="154">
        <f>IF(AU99="snížená",AG99,0)</f>
        <v>0</v>
      </c>
      <c r="CF99" s="154">
        <f>IF(AU99="zákl. přenesená",AG99,0)</f>
        <v>0</v>
      </c>
      <c r="CG99" s="154">
        <f>IF(AU99="sníž. přenesená",AG99,0)</f>
        <v>0</v>
      </c>
      <c r="CH99" s="154">
        <f>IF(AU99="nulová",AG99,0)</f>
        <v>0</v>
      </c>
      <c r="CI99" s="16">
        <f>IF(AU99="základní",1,IF(AU99="snížená",2,IF(AU99="zákl. přenesená",4,IF(AU99="sníž. přenesená",5,3))))</f>
        <v>1</v>
      </c>
      <c r="CJ99" s="16">
        <f>IF(AT99="stavební čast",1,IF(AT99="investiční čast",2,3))</f>
        <v>1</v>
      </c>
      <c r="CK99" s="16" t="str">
        <f>IF(D99="Vyplň vlastní","","x")</f>
        <v>x</v>
      </c>
    </row>
    <row r="100" s="2" customFormat="1" ht="19.92" customHeight="1">
      <c r="A100" s="42"/>
      <c r="B100" s="43"/>
      <c r="C100" s="44"/>
      <c r="D100" s="155" t="s">
        <v>113</v>
      </c>
      <c r="E100" s="149"/>
      <c r="F100" s="149"/>
      <c r="G100" s="149"/>
      <c r="H100" s="149"/>
      <c r="I100" s="149"/>
      <c r="J100" s="149"/>
      <c r="K100" s="149"/>
      <c r="L100" s="149"/>
      <c r="M100" s="149"/>
      <c r="N100" s="149"/>
      <c r="O100" s="149"/>
      <c r="P100" s="149"/>
      <c r="Q100" s="149"/>
      <c r="R100" s="149"/>
      <c r="S100" s="149"/>
      <c r="T100" s="149"/>
      <c r="U100" s="149"/>
      <c r="V100" s="149"/>
      <c r="W100" s="149"/>
      <c r="X100" s="149"/>
      <c r="Y100" s="149"/>
      <c r="Z100" s="149"/>
      <c r="AA100" s="149"/>
      <c r="AB100" s="149"/>
      <c r="AC100" s="44"/>
      <c r="AD100" s="44"/>
      <c r="AE100" s="44"/>
      <c r="AF100" s="44"/>
      <c r="AG100" s="150">
        <f>ROUND(AG94 * AS100, 2)</f>
        <v>0</v>
      </c>
      <c r="AH100" s="141"/>
      <c r="AI100" s="141"/>
      <c r="AJ100" s="141"/>
      <c r="AK100" s="141"/>
      <c r="AL100" s="141"/>
      <c r="AM100" s="141"/>
      <c r="AN100" s="141">
        <f>ROUND(AG100 + AV100, 2)</f>
        <v>0</v>
      </c>
      <c r="AO100" s="141"/>
      <c r="AP100" s="141"/>
      <c r="AQ100" s="44"/>
      <c r="AR100" s="45"/>
      <c r="AS100" s="151">
        <v>0</v>
      </c>
      <c r="AT100" s="152" t="s">
        <v>111</v>
      </c>
      <c r="AU100" s="152" t="s">
        <v>56</v>
      </c>
      <c r="AV100" s="153">
        <f>ROUND(IF(AU100="základní",AG100*L34,IF(AU100="snížená",AG100*L35,0)), 2)</f>
        <v>0</v>
      </c>
      <c r="AW100" s="42"/>
      <c r="AX100" s="42"/>
      <c r="AY100" s="42"/>
      <c r="AZ100" s="42"/>
      <c r="BA100" s="42"/>
      <c r="BB100" s="42"/>
      <c r="BC100" s="42"/>
      <c r="BD100" s="42"/>
      <c r="BE100" s="42"/>
      <c r="BF100" s="42"/>
      <c r="BG100" s="42"/>
      <c r="BV100" s="16" t="s">
        <v>114</v>
      </c>
      <c r="BY100" s="154">
        <f>IF(AU100="základní",AV100,0)</f>
        <v>0</v>
      </c>
      <c r="BZ100" s="154">
        <f>IF(AU100="snížená",AV100,0)</f>
        <v>0</v>
      </c>
      <c r="CA100" s="154">
        <v>0</v>
      </c>
      <c r="CB100" s="154">
        <v>0</v>
      </c>
      <c r="CC100" s="154">
        <v>0</v>
      </c>
      <c r="CD100" s="154">
        <f>IF(AU100="základní",AG100,0)</f>
        <v>0</v>
      </c>
      <c r="CE100" s="154">
        <f>IF(AU100="snížená",AG100,0)</f>
        <v>0</v>
      </c>
      <c r="CF100" s="154">
        <f>IF(AU100="zákl. přenesená",AG100,0)</f>
        <v>0</v>
      </c>
      <c r="CG100" s="154">
        <f>IF(AU100="sníž. přenesená",AG100,0)</f>
        <v>0</v>
      </c>
      <c r="CH100" s="154">
        <f>IF(AU100="nulová",AG100,0)</f>
        <v>0</v>
      </c>
      <c r="CI100" s="16">
        <f>IF(AU100="základní",1,IF(AU100="snížená",2,IF(AU100="zákl. přenesená",4,IF(AU100="sníž. přenesená",5,3))))</f>
        <v>1</v>
      </c>
      <c r="CJ100" s="16">
        <f>IF(AT100="stavební čast",1,IF(AT100="investiční čast",2,3))</f>
        <v>1</v>
      </c>
      <c r="CK100" s="16" t="str">
        <f>IF(D100="Vyplň vlastní","","x")</f>
        <v/>
      </c>
    </row>
    <row r="101" s="2" customFormat="1" ht="19.92" customHeight="1">
      <c r="A101" s="42"/>
      <c r="B101" s="43"/>
      <c r="C101" s="44"/>
      <c r="D101" s="155" t="s">
        <v>113</v>
      </c>
      <c r="E101" s="149"/>
      <c r="F101" s="149"/>
      <c r="G101" s="149"/>
      <c r="H101" s="149"/>
      <c r="I101" s="149"/>
      <c r="J101" s="149"/>
      <c r="K101" s="149"/>
      <c r="L101" s="149"/>
      <c r="M101" s="149"/>
      <c r="N101" s="149"/>
      <c r="O101" s="149"/>
      <c r="P101" s="149"/>
      <c r="Q101" s="149"/>
      <c r="R101" s="149"/>
      <c r="S101" s="149"/>
      <c r="T101" s="149"/>
      <c r="U101" s="149"/>
      <c r="V101" s="149"/>
      <c r="W101" s="149"/>
      <c r="X101" s="149"/>
      <c r="Y101" s="149"/>
      <c r="Z101" s="149"/>
      <c r="AA101" s="149"/>
      <c r="AB101" s="149"/>
      <c r="AC101" s="44"/>
      <c r="AD101" s="44"/>
      <c r="AE101" s="44"/>
      <c r="AF101" s="44"/>
      <c r="AG101" s="150">
        <f>ROUND(AG94 * AS101, 2)</f>
        <v>0</v>
      </c>
      <c r="AH101" s="141"/>
      <c r="AI101" s="141"/>
      <c r="AJ101" s="141"/>
      <c r="AK101" s="141"/>
      <c r="AL101" s="141"/>
      <c r="AM101" s="141"/>
      <c r="AN101" s="141">
        <f>ROUND(AG101 + AV101, 2)</f>
        <v>0</v>
      </c>
      <c r="AO101" s="141"/>
      <c r="AP101" s="141"/>
      <c r="AQ101" s="44"/>
      <c r="AR101" s="45"/>
      <c r="AS101" s="151">
        <v>0</v>
      </c>
      <c r="AT101" s="152" t="s">
        <v>111</v>
      </c>
      <c r="AU101" s="152" t="s">
        <v>56</v>
      </c>
      <c r="AV101" s="153">
        <f>ROUND(IF(AU101="základní",AG101*L34,IF(AU101="snížená",AG101*L35,0)), 2)</f>
        <v>0</v>
      </c>
      <c r="AW101" s="42"/>
      <c r="AX101" s="42"/>
      <c r="AY101" s="42"/>
      <c r="AZ101" s="42"/>
      <c r="BA101" s="42"/>
      <c r="BB101" s="42"/>
      <c r="BC101" s="42"/>
      <c r="BD101" s="42"/>
      <c r="BE101" s="42"/>
      <c r="BF101" s="42"/>
      <c r="BG101" s="42"/>
      <c r="BV101" s="16" t="s">
        <v>114</v>
      </c>
      <c r="BY101" s="154">
        <f>IF(AU101="základní",AV101,0)</f>
        <v>0</v>
      </c>
      <c r="BZ101" s="154">
        <f>IF(AU101="snížená",AV101,0)</f>
        <v>0</v>
      </c>
      <c r="CA101" s="154">
        <v>0</v>
      </c>
      <c r="CB101" s="154">
        <v>0</v>
      </c>
      <c r="CC101" s="154">
        <v>0</v>
      </c>
      <c r="CD101" s="154">
        <f>IF(AU101="základní",AG101,0)</f>
        <v>0</v>
      </c>
      <c r="CE101" s="154">
        <f>IF(AU101="snížená",AG101,0)</f>
        <v>0</v>
      </c>
      <c r="CF101" s="154">
        <f>IF(AU101="zákl. přenesená",AG101,0)</f>
        <v>0</v>
      </c>
      <c r="CG101" s="154">
        <f>IF(AU101="sníž. přenesená",AG101,0)</f>
        <v>0</v>
      </c>
      <c r="CH101" s="154">
        <f>IF(AU101="nulová",AG101,0)</f>
        <v>0</v>
      </c>
      <c r="CI101" s="16">
        <f>IF(AU101="základní",1,IF(AU101="snížená",2,IF(AU101="zákl. přenesená",4,IF(AU101="sníž. přenesená",5,3))))</f>
        <v>1</v>
      </c>
      <c r="CJ101" s="16">
        <f>IF(AT101="stavební čast",1,IF(AT101="investiční čast",2,3))</f>
        <v>1</v>
      </c>
      <c r="CK101" s="16" t="str">
        <f>IF(D101="Vyplň vlastní","","x")</f>
        <v/>
      </c>
    </row>
    <row r="102" s="2" customFormat="1" ht="19.92" customHeight="1">
      <c r="A102" s="42"/>
      <c r="B102" s="43"/>
      <c r="C102" s="44"/>
      <c r="D102" s="155" t="s">
        <v>113</v>
      </c>
      <c r="E102" s="149"/>
      <c r="F102" s="149"/>
      <c r="G102" s="149"/>
      <c r="H102" s="149"/>
      <c r="I102" s="149"/>
      <c r="J102" s="149"/>
      <c r="K102" s="149"/>
      <c r="L102" s="149"/>
      <c r="M102" s="149"/>
      <c r="N102" s="149"/>
      <c r="O102" s="149"/>
      <c r="P102" s="149"/>
      <c r="Q102" s="149"/>
      <c r="R102" s="149"/>
      <c r="S102" s="149"/>
      <c r="T102" s="149"/>
      <c r="U102" s="149"/>
      <c r="V102" s="149"/>
      <c r="W102" s="149"/>
      <c r="X102" s="149"/>
      <c r="Y102" s="149"/>
      <c r="Z102" s="149"/>
      <c r="AA102" s="149"/>
      <c r="AB102" s="149"/>
      <c r="AC102" s="44"/>
      <c r="AD102" s="44"/>
      <c r="AE102" s="44"/>
      <c r="AF102" s="44"/>
      <c r="AG102" s="150">
        <f>ROUND(AG94 * AS102, 2)</f>
        <v>0</v>
      </c>
      <c r="AH102" s="141"/>
      <c r="AI102" s="141"/>
      <c r="AJ102" s="141"/>
      <c r="AK102" s="141"/>
      <c r="AL102" s="141"/>
      <c r="AM102" s="141"/>
      <c r="AN102" s="141">
        <f>ROUND(AG102 + AV102, 2)</f>
        <v>0</v>
      </c>
      <c r="AO102" s="141"/>
      <c r="AP102" s="141"/>
      <c r="AQ102" s="44"/>
      <c r="AR102" s="45"/>
      <c r="AS102" s="156">
        <v>0</v>
      </c>
      <c r="AT102" s="157" t="s">
        <v>111</v>
      </c>
      <c r="AU102" s="157" t="s">
        <v>56</v>
      </c>
      <c r="AV102" s="146">
        <f>ROUND(IF(AU102="základní",AG102*L34,IF(AU102="snížená",AG102*L35,0)), 2)</f>
        <v>0</v>
      </c>
      <c r="AW102" s="42"/>
      <c r="AX102" s="42"/>
      <c r="AY102" s="42"/>
      <c r="AZ102" s="42"/>
      <c r="BA102" s="42"/>
      <c r="BB102" s="42"/>
      <c r="BC102" s="42"/>
      <c r="BD102" s="42"/>
      <c r="BE102" s="42"/>
      <c r="BF102" s="42"/>
      <c r="BG102" s="42"/>
      <c r="BV102" s="16" t="s">
        <v>114</v>
      </c>
      <c r="BY102" s="154">
        <f>IF(AU102="základní",AV102,0)</f>
        <v>0</v>
      </c>
      <c r="BZ102" s="154">
        <f>IF(AU102="snížená",AV102,0)</f>
        <v>0</v>
      </c>
      <c r="CA102" s="154">
        <v>0</v>
      </c>
      <c r="CB102" s="154">
        <v>0</v>
      </c>
      <c r="CC102" s="154">
        <v>0</v>
      </c>
      <c r="CD102" s="154">
        <f>IF(AU102="základní",AG102,0)</f>
        <v>0</v>
      </c>
      <c r="CE102" s="154">
        <f>IF(AU102="snížená",AG102,0)</f>
        <v>0</v>
      </c>
      <c r="CF102" s="154">
        <f>IF(AU102="zákl. přenesená",AG102,0)</f>
        <v>0</v>
      </c>
      <c r="CG102" s="154">
        <f>IF(AU102="sníž. přenesená",AG102,0)</f>
        <v>0</v>
      </c>
      <c r="CH102" s="154">
        <f>IF(AU102="nulová",AG102,0)</f>
        <v>0</v>
      </c>
      <c r="CI102" s="16">
        <f>IF(AU102="základní",1,IF(AU102="snížená",2,IF(AU102="zákl. přenesená",4,IF(AU102="sníž. přenesená",5,3))))</f>
        <v>1</v>
      </c>
      <c r="CJ102" s="16">
        <f>IF(AT102="stavební čast",1,IF(AT102="investiční čast",2,3))</f>
        <v>1</v>
      </c>
      <c r="CK102" s="16" t="str">
        <f>IF(D102="Vyplň vlastní","","x")</f>
        <v/>
      </c>
    </row>
    <row r="103" s="2" customFormat="1" ht="10.8" customHeight="1">
      <c r="A103" s="42"/>
      <c r="B103" s="43"/>
      <c r="C103" s="44"/>
      <c r="D103" s="44"/>
      <c r="E103" s="44"/>
      <c r="F103" s="44"/>
      <c r="G103" s="44"/>
      <c r="H103" s="44"/>
      <c r="I103" s="44"/>
      <c r="J103" s="44"/>
      <c r="K103" s="44"/>
      <c r="L103" s="44"/>
      <c r="M103" s="44"/>
      <c r="N103" s="44"/>
      <c r="O103" s="44"/>
      <c r="P103" s="44"/>
      <c r="Q103" s="44"/>
      <c r="R103" s="44"/>
      <c r="S103" s="44"/>
      <c r="T103" s="44"/>
      <c r="U103" s="44"/>
      <c r="V103" s="44"/>
      <c r="W103" s="44"/>
      <c r="X103" s="44"/>
      <c r="Y103" s="44"/>
      <c r="Z103" s="44"/>
      <c r="AA103" s="44"/>
      <c r="AB103" s="44"/>
      <c r="AC103" s="44"/>
      <c r="AD103" s="44"/>
      <c r="AE103" s="44"/>
      <c r="AF103" s="44"/>
      <c r="AG103" s="44"/>
      <c r="AH103" s="44"/>
      <c r="AI103" s="44"/>
      <c r="AJ103" s="44"/>
      <c r="AK103" s="44"/>
      <c r="AL103" s="44"/>
      <c r="AM103" s="44"/>
      <c r="AN103" s="44"/>
      <c r="AO103" s="44"/>
      <c r="AP103" s="44"/>
      <c r="AQ103" s="44"/>
      <c r="AR103" s="45"/>
      <c r="AS103" s="42"/>
      <c r="AT103" s="42"/>
      <c r="AU103" s="42"/>
      <c r="AV103" s="42"/>
      <c r="AW103" s="42"/>
      <c r="AX103" s="42"/>
      <c r="AY103" s="42"/>
      <c r="AZ103" s="42"/>
      <c r="BA103" s="42"/>
      <c r="BB103" s="42"/>
      <c r="BC103" s="42"/>
      <c r="BD103" s="42"/>
      <c r="BE103" s="42"/>
      <c r="BF103" s="42"/>
      <c r="BG103" s="42"/>
    </row>
    <row r="104" s="2" customFormat="1" ht="30" customHeight="1">
      <c r="A104" s="42"/>
      <c r="B104" s="43"/>
      <c r="C104" s="158" t="s">
        <v>115</v>
      </c>
      <c r="D104" s="159"/>
      <c r="E104" s="159"/>
      <c r="F104" s="159"/>
      <c r="G104" s="159"/>
      <c r="H104" s="159"/>
      <c r="I104" s="159"/>
      <c r="J104" s="159"/>
      <c r="K104" s="159"/>
      <c r="L104" s="159"/>
      <c r="M104" s="159"/>
      <c r="N104" s="159"/>
      <c r="O104" s="159"/>
      <c r="P104" s="159"/>
      <c r="Q104" s="159"/>
      <c r="R104" s="159"/>
      <c r="S104" s="159"/>
      <c r="T104" s="159"/>
      <c r="U104" s="159"/>
      <c r="V104" s="159"/>
      <c r="W104" s="159"/>
      <c r="X104" s="159"/>
      <c r="Y104" s="159"/>
      <c r="Z104" s="159"/>
      <c r="AA104" s="159"/>
      <c r="AB104" s="159"/>
      <c r="AC104" s="159"/>
      <c r="AD104" s="159"/>
      <c r="AE104" s="159"/>
      <c r="AF104" s="159"/>
      <c r="AG104" s="160">
        <f>ROUND(AG94 + AG98, 2)</f>
        <v>0</v>
      </c>
      <c r="AH104" s="160"/>
      <c r="AI104" s="160"/>
      <c r="AJ104" s="160"/>
      <c r="AK104" s="160"/>
      <c r="AL104" s="160"/>
      <c r="AM104" s="160"/>
      <c r="AN104" s="160">
        <f>ROUND(AN94 + AN98, 2)</f>
        <v>0</v>
      </c>
      <c r="AO104" s="160"/>
      <c r="AP104" s="160"/>
      <c r="AQ104" s="159"/>
      <c r="AR104" s="45"/>
      <c r="AS104" s="42"/>
      <c r="AT104" s="42"/>
      <c r="AU104" s="42"/>
      <c r="AV104" s="42"/>
      <c r="AW104" s="42"/>
      <c r="AX104" s="42"/>
      <c r="AY104" s="42"/>
      <c r="AZ104" s="42"/>
      <c r="BA104" s="42"/>
      <c r="BB104" s="42"/>
      <c r="BC104" s="42"/>
      <c r="BD104" s="42"/>
      <c r="BE104" s="42"/>
      <c r="BF104" s="42"/>
      <c r="BG104" s="42"/>
    </row>
    <row r="105" s="2" customFormat="1" ht="6.96" customHeight="1">
      <c r="A105" s="42"/>
      <c r="B105" s="70"/>
      <c r="C105" s="71"/>
      <c r="D105" s="71"/>
      <c r="E105" s="71"/>
      <c r="F105" s="71"/>
      <c r="G105" s="71"/>
      <c r="H105" s="71"/>
      <c r="I105" s="71"/>
      <c r="J105" s="71"/>
      <c r="K105" s="71"/>
      <c r="L105" s="71"/>
      <c r="M105" s="71"/>
      <c r="N105" s="71"/>
      <c r="O105" s="71"/>
      <c r="P105" s="71"/>
      <c r="Q105" s="71"/>
      <c r="R105" s="71"/>
      <c r="S105" s="71"/>
      <c r="T105" s="71"/>
      <c r="U105" s="71"/>
      <c r="V105" s="71"/>
      <c r="W105" s="71"/>
      <c r="X105" s="71"/>
      <c r="Y105" s="71"/>
      <c r="Z105" s="71"/>
      <c r="AA105" s="71"/>
      <c r="AB105" s="71"/>
      <c r="AC105" s="71"/>
      <c r="AD105" s="71"/>
      <c r="AE105" s="71"/>
      <c r="AF105" s="71"/>
      <c r="AG105" s="71"/>
      <c r="AH105" s="71"/>
      <c r="AI105" s="71"/>
      <c r="AJ105" s="71"/>
      <c r="AK105" s="71"/>
      <c r="AL105" s="71"/>
      <c r="AM105" s="71"/>
      <c r="AN105" s="71"/>
      <c r="AO105" s="71"/>
      <c r="AP105" s="71"/>
      <c r="AQ105" s="71"/>
      <c r="AR105" s="45"/>
      <c r="AS105" s="42"/>
      <c r="AT105" s="42"/>
      <c r="AU105" s="42"/>
      <c r="AV105" s="42"/>
      <c r="AW105" s="42"/>
      <c r="AX105" s="42"/>
      <c r="AY105" s="42"/>
      <c r="AZ105" s="42"/>
      <c r="BA105" s="42"/>
      <c r="BB105" s="42"/>
      <c r="BC105" s="42"/>
      <c r="BD105" s="42"/>
      <c r="BE105" s="42"/>
      <c r="BF105" s="42"/>
      <c r="BG105" s="42"/>
    </row>
  </sheetData>
  <sheetProtection sheet="1" formatColumns="0" formatRows="0" objects="1" scenarios="1" spinCount="100000" saltValue="2zkHhxUEFli1pb5lbn43mzywEomebW9hU5aSJFQezJUe5ItFxYi/7Sz0QWkpmwcudYC/j5xTNCQs2OVCcXUg3g==" hashValue="hVvqwVb29JW7qbxfTtvB72dqPdSVtap5GEn0tH1ss9jkhDEVQl4xmQ9na5ecRPMNFRqZZ/Pnju6OcTTDfSqcbQ==" algorithmName="SHA-512" password="CC35"/>
  <mergeCells count="66">
    <mergeCell ref="L85:AO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6:AM96"/>
    <mergeCell ref="K96:AF96"/>
    <mergeCell ref="E96:I96"/>
    <mergeCell ref="AN96:AP96"/>
    <mergeCell ref="D99:AB99"/>
    <mergeCell ref="AG99:AM99"/>
    <mergeCell ref="AN99:AP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G5:BG34"/>
    <mergeCell ref="K5:AO5"/>
    <mergeCell ref="K6:AO6"/>
    <mergeCell ref="E14:AJ14"/>
    <mergeCell ref="E23:AN23"/>
    <mergeCell ref="AK26:AO26"/>
    <mergeCell ref="AK27:AO27"/>
    <mergeCell ref="AK28:AO28"/>
    <mergeCell ref="AK29:AO29"/>
    <mergeCell ref="AK31:AO31"/>
    <mergeCell ref="AK33:AO33"/>
    <mergeCell ref="L33:P33"/>
    <mergeCell ref="W33:AE33"/>
    <mergeCell ref="AK34:AO34"/>
    <mergeCell ref="W34:AE34"/>
    <mergeCell ref="L34:P34"/>
    <mergeCell ref="W35:AE35"/>
    <mergeCell ref="AK35:AO35"/>
    <mergeCell ref="L35:P35"/>
    <mergeCell ref="W36:AE36"/>
    <mergeCell ref="L36:P36"/>
    <mergeCell ref="AK36:AO36"/>
    <mergeCell ref="L37:P37"/>
    <mergeCell ref="AK37:AO37"/>
    <mergeCell ref="W37:AE37"/>
    <mergeCell ref="L38:P38"/>
    <mergeCell ref="AK38:AO38"/>
    <mergeCell ref="W38:AE38"/>
    <mergeCell ref="X40:AB40"/>
    <mergeCell ref="AK40:AO40"/>
    <mergeCell ref="AR2:BG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6" location="'03 - Rozpočet vegetačních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6" t="s">
        <v>106</v>
      </c>
    </row>
    <row r="3" s="1" customFormat="1" ht="6.96" customHeight="1">
      <c r="B3" s="161"/>
      <c r="C3" s="162"/>
      <c r="D3" s="162"/>
      <c r="E3" s="162"/>
      <c r="F3" s="162"/>
      <c r="G3" s="162"/>
      <c r="H3" s="162"/>
      <c r="I3" s="162"/>
      <c r="J3" s="162"/>
      <c r="K3" s="162"/>
      <c r="L3" s="162"/>
      <c r="M3" s="19"/>
      <c r="AT3" s="16" t="s">
        <v>22</v>
      </c>
    </row>
    <row r="4" s="1" customFormat="1" ht="24.96" customHeight="1">
      <c r="B4" s="19"/>
      <c r="D4" s="163" t="s">
        <v>116</v>
      </c>
      <c r="M4" s="19"/>
      <c r="N4" s="164" t="s">
        <v>11</v>
      </c>
      <c r="AT4" s="16" t="s">
        <v>4</v>
      </c>
    </row>
    <row r="5" s="1" customFormat="1" ht="6.96" customHeight="1">
      <c r="B5" s="19"/>
      <c r="M5" s="19"/>
    </row>
    <row r="6" s="1" customFormat="1" ht="12" customHeight="1">
      <c r="B6" s="19"/>
      <c r="D6" s="165" t="s">
        <v>17</v>
      </c>
      <c r="M6" s="19"/>
    </row>
    <row r="7" s="1" customFormat="1" ht="16.5" customHeight="1">
      <c r="B7" s="19"/>
      <c r="E7" s="166" t="str">
        <f>'Rekapitulace stavby'!K6</f>
        <v>Hodonín-ZŠ Vančurova</v>
      </c>
      <c r="F7" s="165"/>
      <c r="G7" s="165"/>
      <c r="H7" s="165"/>
      <c r="M7" s="19"/>
    </row>
    <row r="8" s="1" customFormat="1" ht="12" customHeight="1">
      <c r="B8" s="19"/>
      <c r="D8" s="165" t="s">
        <v>117</v>
      </c>
      <c r="M8" s="19"/>
    </row>
    <row r="9" s="2" customFormat="1" ht="16.5" customHeight="1">
      <c r="A9" s="42"/>
      <c r="B9" s="45"/>
      <c r="C9" s="42"/>
      <c r="D9" s="42"/>
      <c r="E9" s="166" t="s">
        <v>118</v>
      </c>
      <c r="F9" s="42"/>
      <c r="G9" s="42"/>
      <c r="H9" s="42"/>
      <c r="I9" s="42"/>
      <c r="J9" s="42"/>
      <c r="K9" s="42"/>
      <c r="L9" s="42"/>
      <c r="M9" s="67"/>
      <c r="S9" s="42"/>
      <c r="T9" s="42"/>
      <c r="U9" s="42"/>
      <c r="V9" s="42"/>
      <c r="W9" s="42"/>
      <c r="X9" s="42"/>
      <c r="Y9" s="42"/>
      <c r="Z9" s="42"/>
      <c r="AA9" s="42"/>
      <c r="AB9" s="42"/>
      <c r="AC9" s="42"/>
      <c r="AD9" s="42"/>
      <c r="AE9" s="42"/>
    </row>
    <row r="10" s="2" customFormat="1" ht="12" customHeight="1">
      <c r="A10" s="42"/>
      <c r="B10" s="45"/>
      <c r="C10" s="42"/>
      <c r="D10" s="165" t="s">
        <v>119</v>
      </c>
      <c r="E10" s="42"/>
      <c r="F10" s="42"/>
      <c r="G10" s="42"/>
      <c r="H10" s="42"/>
      <c r="I10" s="42"/>
      <c r="J10" s="42"/>
      <c r="K10" s="42"/>
      <c r="L10" s="42"/>
      <c r="M10" s="67"/>
      <c r="S10" s="42"/>
      <c r="T10" s="42"/>
      <c r="U10" s="42"/>
      <c r="V10" s="42"/>
      <c r="W10" s="42"/>
      <c r="X10" s="42"/>
      <c r="Y10" s="42"/>
      <c r="Z10" s="42"/>
      <c r="AA10" s="42"/>
      <c r="AB10" s="42"/>
      <c r="AC10" s="42"/>
      <c r="AD10" s="42"/>
      <c r="AE10" s="42"/>
    </row>
    <row r="11" s="2" customFormat="1" ht="16.5" customHeight="1">
      <c r="A11" s="42"/>
      <c r="B11" s="45"/>
      <c r="C11" s="42"/>
      <c r="D11" s="42"/>
      <c r="E11" s="167" t="s">
        <v>120</v>
      </c>
      <c r="F11" s="42"/>
      <c r="G11" s="42"/>
      <c r="H11" s="42"/>
      <c r="I11" s="42"/>
      <c r="J11" s="42"/>
      <c r="K11" s="42"/>
      <c r="L11" s="42"/>
      <c r="M11" s="67"/>
      <c r="S11" s="42"/>
      <c r="T11" s="42"/>
      <c r="U11" s="42"/>
      <c r="V11" s="42"/>
      <c r="W11" s="42"/>
      <c r="X11" s="42"/>
      <c r="Y11" s="42"/>
      <c r="Z11" s="42"/>
      <c r="AA11" s="42"/>
      <c r="AB11" s="42"/>
      <c r="AC11" s="42"/>
      <c r="AD11" s="42"/>
      <c r="AE11" s="42"/>
    </row>
    <row r="12" s="2" customFormat="1">
      <c r="A12" s="42"/>
      <c r="B12" s="45"/>
      <c r="C12" s="42"/>
      <c r="D12" s="42"/>
      <c r="E12" s="42"/>
      <c r="F12" s="42"/>
      <c r="G12" s="42"/>
      <c r="H12" s="42"/>
      <c r="I12" s="42"/>
      <c r="J12" s="42"/>
      <c r="K12" s="42"/>
      <c r="L12" s="42"/>
      <c r="M12" s="67"/>
      <c r="S12" s="42"/>
      <c r="T12" s="42"/>
      <c r="U12" s="42"/>
      <c r="V12" s="42"/>
      <c r="W12" s="42"/>
      <c r="X12" s="42"/>
      <c r="Y12" s="42"/>
      <c r="Z12" s="42"/>
      <c r="AA12" s="42"/>
      <c r="AB12" s="42"/>
      <c r="AC12" s="42"/>
      <c r="AD12" s="42"/>
      <c r="AE12" s="42"/>
    </row>
    <row r="13" s="2" customFormat="1" ht="12" customHeight="1">
      <c r="A13" s="42"/>
      <c r="B13" s="45"/>
      <c r="C13" s="42"/>
      <c r="D13" s="165" t="s">
        <v>19</v>
      </c>
      <c r="E13" s="42"/>
      <c r="F13" s="147" t="s">
        <v>20</v>
      </c>
      <c r="G13" s="42"/>
      <c r="H13" s="42"/>
      <c r="I13" s="165" t="s">
        <v>21</v>
      </c>
      <c r="J13" s="147" t="s">
        <v>22</v>
      </c>
      <c r="K13" s="42"/>
      <c r="L13" s="42"/>
      <c r="M13" s="67"/>
      <c r="S13" s="42"/>
      <c r="T13" s="42"/>
      <c r="U13" s="42"/>
      <c r="V13" s="42"/>
      <c r="W13" s="42"/>
      <c r="X13" s="42"/>
      <c r="Y13" s="42"/>
      <c r="Z13" s="42"/>
      <c r="AA13" s="42"/>
      <c r="AB13" s="42"/>
      <c r="AC13" s="42"/>
      <c r="AD13" s="42"/>
      <c r="AE13" s="42"/>
    </row>
    <row r="14" s="2" customFormat="1" ht="12" customHeight="1">
      <c r="A14" s="42"/>
      <c r="B14" s="45"/>
      <c r="C14" s="42"/>
      <c r="D14" s="165" t="s">
        <v>23</v>
      </c>
      <c r="E14" s="42"/>
      <c r="F14" s="147" t="s">
        <v>121</v>
      </c>
      <c r="G14" s="42"/>
      <c r="H14" s="42"/>
      <c r="I14" s="165" t="s">
        <v>25</v>
      </c>
      <c r="J14" s="168" t="str">
        <f>'Rekapitulace stavby'!AN8</f>
        <v>24. 1. 2020</v>
      </c>
      <c r="K14" s="42"/>
      <c r="L14" s="42"/>
      <c r="M14" s="67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</row>
    <row r="15" s="2" customFormat="1" ht="21.84" customHeight="1">
      <c r="A15" s="42"/>
      <c r="B15" s="45"/>
      <c r="C15" s="42"/>
      <c r="D15" s="169" t="s">
        <v>27</v>
      </c>
      <c r="E15" s="42"/>
      <c r="F15" s="170" t="s">
        <v>122</v>
      </c>
      <c r="G15" s="42"/>
      <c r="H15" s="42"/>
      <c r="I15" s="169" t="s">
        <v>29</v>
      </c>
      <c r="J15" s="170" t="s">
        <v>30</v>
      </c>
      <c r="K15" s="42"/>
      <c r="L15" s="42"/>
      <c r="M15" s="67"/>
      <c r="S15" s="42"/>
      <c r="T15" s="42"/>
      <c r="U15" s="42"/>
      <c r="V15" s="42"/>
      <c r="W15" s="42"/>
      <c r="X15" s="42"/>
      <c r="Y15" s="42"/>
      <c r="Z15" s="42"/>
      <c r="AA15" s="42"/>
      <c r="AB15" s="42"/>
      <c r="AC15" s="42"/>
      <c r="AD15" s="42"/>
      <c r="AE15" s="42"/>
    </row>
    <row r="16" s="2" customFormat="1" ht="12" customHeight="1">
      <c r="A16" s="42"/>
      <c r="B16" s="45"/>
      <c r="C16" s="42"/>
      <c r="D16" s="165" t="s">
        <v>31</v>
      </c>
      <c r="E16" s="42"/>
      <c r="F16" s="42"/>
      <c r="G16" s="42"/>
      <c r="H16" s="42"/>
      <c r="I16" s="165" t="s">
        <v>32</v>
      </c>
      <c r="J16" s="147" t="s">
        <v>1</v>
      </c>
      <c r="K16" s="42"/>
      <c r="L16" s="42"/>
      <c r="M16" s="67"/>
      <c r="S16" s="42"/>
      <c r="T16" s="42"/>
      <c r="U16" s="42"/>
      <c r="V16" s="42"/>
      <c r="W16" s="42"/>
      <c r="X16" s="42"/>
      <c r="Y16" s="42"/>
      <c r="Z16" s="42"/>
      <c r="AA16" s="42"/>
      <c r="AB16" s="42"/>
      <c r="AC16" s="42"/>
      <c r="AD16" s="42"/>
      <c r="AE16" s="42"/>
    </row>
    <row r="17" s="2" customFormat="1" ht="18" customHeight="1">
      <c r="A17" s="42"/>
      <c r="B17" s="45"/>
      <c r="C17" s="42"/>
      <c r="D17" s="42"/>
      <c r="E17" s="147" t="s">
        <v>123</v>
      </c>
      <c r="F17" s="42"/>
      <c r="G17" s="42"/>
      <c r="H17" s="42"/>
      <c r="I17" s="165" t="s">
        <v>35</v>
      </c>
      <c r="J17" s="147" t="s">
        <v>1</v>
      </c>
      <c r="K17" s="42"/>
      <c r="L17" s="42"/>
      <c r="M17" s="67"/>
      <c r="S17" s="42"/>
      <c r="T17" s="42"/>
      <c r="U17" s="42"/>
      <c r="V17" s="42"/>
      <c r="W17" s="42"/>
      <c r="X17" s="42"/>
      <c r="Y17" s="42"/>
      <c r="Z17" s="42"/>
      <c r="AA17" s="42"/>
      <c r="AB17" s="42"/>
      <c r="AC17" s="42"/>
      <c r="AD17" s="42"/>
      <c r="AE17" s="42"/>
    </row>
    <row r="18" s="2" customFormat="1" ht="6.96" customHeight="1">
      <c r="A18" s="42"/>
      <c r="B18" s="45"/>
      <c r="C18" s="42"/>
      <c r="D18" s="42"/>
      <c r="E18" s="42"/>
      <c r="F18" s="42"/>
      <c r="G18" s="42"/>
      <c r="H18" s="42"/>
      <c r="I18" s="42"/>
      <c r="J18" s="42"/>
      <c r="K18" s="42"/>
      <c r="L18" s="42"/>
      <c r="M18" s="67"/>
      <c r="S18" s="42"/>
      <c r="T18" s="42"/>
      <c r="U18" s="42"/>
      <c r="V18" s="42"/>
      <c r="W18" s="42"/>
      <c r="X18" s="42"/>
      <c r="Y18" s="42"/>
      <c r="Z18" s="42"/>
      <c r="AA18" s="42"/>
      <c r="AB18" s="42"/>
      <c r="AC18" s="42"/>
      <c r="AD18" s="42"/>
      <c r="AE18" s="42"/>
    </row>
    <row r="19" s="2" customFormat="1" ht="12" customHeight="1">
      <c r="A19" s="42"/>
      <c r="B19" s="45"/>
      <c r="C19" s="42"/>
      <c r="D19" s="165" t="s">
        <v>37</v>
      </c>
      <c r="E19" s="42"/>
      <c r="F19" s="42"/>
      <c r="G19" s="42"/>
      <c r="H19" s="42"/>
      <c r="I19" s="165" t="s">
        <v>32</v>
      </c>
      <c r="J19" s="32" t="str">
        <f>'Rekapitulace stavby'!AN13</f>
        <v>Vyplň údaj</v>
      </c>
      <c r="K19" s="42"/>
      <c r="L19" s="42"/>
      <c r="M19" s="67"/>
      <c r="S19" s="42"/>
      <c r="T19" s="42"/>
      <c r="U19" s="42"/>
      <c r="V19" s="42"/>
      <c r="W19" s="42"/>
      <c r="X19" s="42"/>
      <c r="Y19" s="42"/>
      <c r="Z19" s="42"/>
      <c r="AA19" s="42"/>
      <c r="AB19" s="42"/>
      <c r="AC19" s="42"/>
      <c r="AD19" s="42"/>
      <c r="AE19" s="42"/>
    </row>
    <row r="20" s="2" customFormat="1" ht="18" customHeight="1">
      <c r="A20" s="42"/>
      <c r="B20" s="45"/>
      <c r="C20" s="42"/>
      <c r="D20" s="42"/>
      <c r="E20" s="32" t="str">
        <f>'Rekapitulace stavby'!E14</f>
        <v>Vyplň údaj</v>
      </c>
      <c r="F20" s="147"/>
      <c r="G20" s="147"/>
      <c r="H20" s="147"/>
      <c r="I20" s="165" t="s">
        <v>35</v>
      </c>
      <c r="J20" s="32" t="str">
        <f>'Rekapitulace stavby'!AN14</f>
        <v>Vyplň údaj</v>
      </c>
      <c r="K20" s="42"/>
      <c r="L20" s="42"/>
      <c r="M20" s="67"/>
      <c r="S20" s="42"/>
      <c r="T20" s="42"/>
      <c r="U20" s="42"/>
      <c r="V20" s="42"/>
      <c r="W20" s="42"/>
      <c r="X20" s="42"/>
      <c r="Y20" s="42"/>
      <c r="Z20" s="42"/>
      <c r="AA20" s="42"/>
      <c r="AB20" s="42"/>
      <c r="AC20" s="42"/>
      <c r="AD20" s="42"/>
      <c r="AE20" s="42"/>
    </row>
    <row r="21" s="2" customFormat="1" ht="6.96" customHeight="1">
      <c r="A21" s="42"/>
      <c r="B21" s="45"/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67"/>
      <c r="S21" s="42"/>
      <c r="T21" s="42"/>
      <c r="U21" s="42"/>
      <c r="V21" s="42"/>
      <c r="W21" s="42"/>
      <c r="X21" s="42"/>
      <c r="Y21" s="42"/>
      <c r="Z21" s="42"/>
      <c r="AA21" s="42"/>
      <c r="AB21" s="42"/>
      <c r="AC21" s="42"/>
      <c r="AD21" s="42"/>
      <c r="AE21" s="42"/>
    </row>
    <row r="22" s="2" customFormat="1" ht="12" customHeight="1">
      <c r="A22" s="42"/>
      <c r="B22" s="45"/>
      <c r="C22" s="42"/>
      <c r="D22" s="165" t="s">
        <v>39</v>
      </c>
      <c r="E22" s="42"/>
      <c r="F22" s="42"/>
      <c r="G22" s="42"/>
      <c r="H22" s="42"/>
      <c r="I22" s="165" t="s">
        <v>32</v>
      </c>
      <c r="J22" s="147" t="s">
        <v>1</v>
      </c>
      <c r="K22" s="42"/>
      <c r="L22" s="42"/>
      <c r="M22" s="67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</row>
    <row r="23" s="2" customFormat="1" ht="18" customHeight="1">
      <c r="A23" s="42"/>
      <c r="B23" s="45"/>
      <c r="C23" s="42"/>
      <c r="D23" s="42"/>
      <c r="E23" s="147" t="s">
        <v>124</v>
      </c>
      <c r="F23" s="42"/>
      <c r="G23" s="42"/>
      <c r="H23" s="42"/>
      <c r="I23" s="165" t="s">
        <v>35</v>
      </c>
      <c r="J23" s="147" t="s">
        <v>1</v>
      </c>
      <c r="K23" s="42"/>
      <c r="L23" s="42"/>
      <c r="M23" s="67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</row>
    <row r="24" s="2" customFormat="1" ht="6.96" customHeight="1">
      <c r="A24" s="42"/>
      <c r="B24" s="45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67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</row>
    <row r="25" s="2" customFormat="1" ht="12" customHeight="1">
      <c r="A25" s="42"/>
      <c r="B25" s="45"/>
      <c r="C25" s="42"/>
      <c r="D25" s="165" t="s">
        <v>41</v>
      </c>
      <c r="E25" s="42"/>
      <c r="F25" s="42"/>
      <c r="G25" s="42"/>
      <c r="H25" s="42"/>
      <c r="I25" s="165" t="s">
        <v>32</v>
      </c>
      <c r="J25" s="147" t="s">
        <v>42</v>
      </c>
      <c r="K25" s="42"/>
      <c r="L25" s="42"/>
      <c r="M25" s="67"/>
      <c r="S25" s="42"/>
      <c r="T25" s="42"/>
      <c r="U25" s="42"/>
      <c r="V25" s="42"/>
      <c r="W25" s="42"/>
      <c r="X25" s="42"/>
      <c r="Y25" s="42"/>
      <c r="Z25" s="42"/>
      <c r="AA25" s="42"/>
      <c r="AB25" s="42"/>
      <c r="AC25" s="42"/>
      <c r="AD25" s="42"/>
      <c r="AE25" s="42"/>
    </row>
    <row r="26" s="2" customFormat="1" ht="18" customHeight="1">
      <c r="A26" s="42"/>
      <c r="B26" s="45"/>
      <c r="C26" s="42"/>
      <c r="D26" s="42"/>
      <c r="E26" s="147" t="s">
        <v>125</v>
      </c>
      <c r="F26" s="42"/>
      <c r="G26" s="42"/>
      <c r="H26" s="42"/>
      <c r="I26" s="165" t="s">
        <v>35</v>
      </c>
      <c r="J26" s="147" t="s">
        <v>44</v>
      </c>
      <c r="K26" s="42"/>
      <c r="L26" s="42"/>
      <c r="M26" s="67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</row>
    <row r="27" s="2" customFormat="1" ht="6.96" customHeight="1">
      <c r="A27" s="42"/>
      <c r="B27" s="45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67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</row>
    <row r="28" s="2" customFormat="1" ht="12" customHeight="1">
      <c r="A28" s="42"/>
      <c r="B28" s="45"/>
      <c r="C28" s="42"/>
      <c r="D28" s="165" t="s">
        <v>45</v>
      </c>
      <c r="E28" s="42"/>
      <c r="F28" s="42"/>
      <c r="G28" s="42"/>
      <c r="H28" s="42"/>
      <c r="I28" s="42"/>
      <c r="J28" s="42"/>
      <c r="K28" s="42"/>
      <c r="L28" s="42"/>
      <c r="M28" s="67"/>
      <c r="S28" s="42"/>
      <c r="T28" s="42"/>
      <c r="U28" s="42"/>
      <c r="V28" s="42"/>
      <c r="W28" s="42"/>
      <c r="X28" s="42"/>
      <c r="Y28" s="42"/>
      <c r="Z28" s="42"/>
      <c r="AA28" s="42"/>
      <c r="AB28" s="42"/>
      <c r="AC28" s="42"/>
      <c r="AD28" s="42"/>
      <c r="AE28" s="42"/>
    </row>
    <row r="29" s="8" customFormat="1" ht="16.5" customHeight="1">
      <c r="A29" s="171"/>
      <c r="B29" s="172"/>
      <c r="C29" s="171"/>
      <c r="D29" s="171"/>
      <c r="E29" s="173" t="s">
        <v>1</v>
      </c>
      <c r="F29" s="173"/>
      <c r="G29" s="173"/>
      <c r="H29" s="173"/>
      <c r="I29" s="171"/>
      <c r="J29" s="171"/>
      <c r="K29" s="171"/>
      <c r="L29" s="171"/>
      <c r="M29" s="174"/>
      <c r="S29" s="171"/>
      <c r="T29" s="171"/>
      <c r="U29" s="171"/>
      <c r="V29" s="171"/>
      <c r="W29" s="171"/>
      <c r="X29" s="171"/>
      <c r="Y29" s="171"/>
      <c r="Z29" s="171"/>
      <c r="AA29" s="171"/>
      <c r="AB29" s="171"/>
      <c r="AC29" s="171"/>
      <c r="AD29" s="171"/>
      <c r="AE29" s="171"/>
    </row>
    <row r="30" s="2" customFormat="1" ht="6.96" customHeight="1">
      <c r="A30" s="42"/>
      <c r="B30" s="45"/>
      <c r="C30" s="42"/>
      <c r="D30" s="42"/>
      <c r="E30" s="42"/>
      <c r="F30" s="42"/>
      <c r="G30" s="42"/>
      <c r="H30" s="42"/>
      <c r="I30" s="42"/>
      <c r="J30" s="42"/>
      <c r="K30" s="42"/>
      <c r="L30" s="42"/>
      <c r="M30" s="67"/>
      <c r="S30" s="42"/>
      <c r="T30" s="42"/>
      <c r="U30" s="42"/>
      <c r="V30" s="42"/>
      <c r="W30" s="42"/>
      <c r="X30" s="42"/>
      <c r="Y30" s="42"/>
      <c r="Z30" s="42"/>
      <c r="AA30" s="42"/>
      <c r="AB30" s="42"/>
      <c r="AC30" s="42"/>
      <c r="AD30" s="42"/>
      <c r="AE30" s="42"/>
    </row>
    <row r="31" s="2" customFormat="1" ht="6.96" customHeight="1">
      <c r="A31" s="42"/>
      <c r="B31" s="45"/>
      <c r="C31" s="42"/>
      <c r="D31" s="175"/>
      <c r="E31" s="175"/>
      <c r="F31" s="175"/>
      <c r="G31" s="175"/>
      <c r="H31" s="175"/>
      <c r="I31" s="175"/>
      <c r="J31" s="175"/>
      <c r="K31" s="175"/>
      <c r="L31" s="175"/>
      <c r="M31" s="67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</row>
    <row r="32" s="2" customFormat="1" ht="14.4" customHeight="1">
      <c r="A32" s="42"/>
      <c r="B32" s="45"/>
      <c r="C32" s="42"/>
      <c r="D32" s="147" t="s">
        <v>126</v>
      </c>
      <c r="E32" s="42"/>
      <c r="F32" s="42"/>
      <c r="G32" s="42"/>
      <c r="H32" s="42"/>
      <c r="I32" s="42"/>
      <c r="J32" s="42"/>
      <c r="K32" s="176">
        <f>K97</f>
        <v>0</v>
      </c>
      <c r="L32" s="42"/>
      <c r="M32" s="67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</row>
    <row r="33" s="2" customFormat="1">
      <c r="A33" s="42"/>
      <c r="B33" s="45"/>
      <c r="C33" s="42"/>
      <c r="D33" s="42"/>
      <c r="E33" s="165" t="s">
        <v>48</v>
      </c>
      <c r="F33" s="42"/>
      <c r="G33" s="42"/>
      <c r="H33" s="42"/>
      <c r="I33" s="42"/>
      <c r="J33" s="42"/>
      <c r="K33" s="177">
        <f>I97</f>
        <v>0</v>
      </c>
      <c r="L33" s="42"/>
      <c r="M33" s="67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</row>
    <row r="34" s="2" customFormat="1">
      <c r="A34" s="42"/>
      <c r="B34" s="45"/>
      <c r="C34" s="42"/>
      <c r="D34" s="42"/>
      <c r="E34" s="165" t="s">
        <v>49</v>
      </c>
      <c r="F34" s="42"/>
      <c r="G34" s="42"/>
      <c r="H34" s="42"/>
      <c r="I34" s="42"/>
      <c r="J34" s="42"/>
      <c r="K34" s="177">
        <f>J97</f>
        <v>0</v>
      </c>
      <c r="L34" s="42"/>
      <c r="M34" s="67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</row>
    <row r="35" s="2" customFormat="1" ht="14.4" customHeight="1">
      <c r="A35" s="42"/>
      <c r="B35" s="45"/>
      <c r="C35" s="42"/>
      <c r="D35" s="178" t="s">
        <v>110</v>
      </c>
      <c r="E35" s="42"/>
      <c r="F35" s="42"/>
      <c r="G35" s="42"/>
      <c r="H35" s="42"/>
      <c r="I35" s="42"/>
      <c r="J35" s="42"/>
      <c r="K35" s="176">
        <f>K103</f>
        <v>0</v>
      </c>
      <c r="L35" s="42"/>
      <c r="M35" s="67"/>
      <c r="S35" s="42"/>
      <c r="T35" s="42"/>
      <c r="U35" s="42"/>
      <c r="V35" s="42"/>
      <c r="W35" s="42"/>
      <c r="X35" s="42"/>
      <c r="Y35" s="42"/>
      <c r="Z35" s="42"/>
      <c r="AA35" s="42"/>
      <c r="AB35" s="42"/>
      <c r="AC35" s="42"/>
      <c r="AD35" s="42"/>
      <c r="AE35" s="42"/>
    </row>
    <row r="36" s="2" customFormat="1" ht="25.44" customHeight="1">
      <c r="A36" s="42"/>
      <c r="B36" s="45"/>
      <c r="C36" s="42"/>
      <c r="D36" s="179" t="s">
        <v>51</v>
      </c>
      <c r="E36" s="42"/>
      <c r="F36" s="42"/>
      <c r="G36" s="42"/>
      <c r="H36" s="42"/>
      <c r="I36" s="42"/>
      <c r="J36" s="42"/>
      <c r="K36" s="180">
        <f>ROUND(K32 + K35, 2)</f>
        <v>0</v>
      </c>
      <c r="L36" s="42"/>
      <c r="M36" s="67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</row>
    <row r="37" s="2" customFormat="1" ht="6.96" customHeight="1">
      <c r="A37" s="42"/>
      <c r="B37" s="45"/>
      <c r="C37" s="42"/>
      <c r="D37" s="175"/>
      <c r="E37" s="175"/>
      <c r="F37" s="175"/>
      <c r="G37" s="175"/>
      <c r="H37" s="175"/>
      <c r="I37" s="175"/>
      <c r="J37" s="175"/>
      <c r="K37" s="175"/>
      <c r="L37" s="175"/>
      <c r="M37" s="67"/>
      <c r="S37" s="42"/>
      <c r="T37" s="42"/>
      <c r="U37" s="42"/>
      <c r="V37" s="42"/>
      <c r="W37" s="42"/>
      <c r="X37" s="42"/>
      <c r="Y37" s="42"/>
      <c r="Z37" s="42"/>
      <c r="AA37" s="42"/>
      <c r="AB37" s="42"/>
      <c r="AC37" s="42"/>
      <c r="AD37" s="42"/>
      <c r="AE37" s="42"/>
    </row>
    <row r="38" s="2" customFormat="1" ht="14.4" customHeight="1">
      <c r="A38" s="42"/>
      <c r="B38" s="45"/>
      <c r="C38" s="42"/>
      <c r="D38" s="42"/>
      <c r="E38" s="42"/>
      <c r="F38" s="181" t="s">
        <v>53</v>
      </c>
      <c r="G38" s="42"/>
      <c r="H38" s="42"/>
      <c r="I38" s="181" t="s">
        <v>52</v>
      </c>
      <c r="J38" s="42"/>
      <c r="K38" s="181" t="s">
        <v>54</v>
      </c>
      <c r="L38" s="42"/>
      <c r="M38" s="67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</row>
    <row r="39" s="2" customFormat="1" ht="14.4" customHeight="1">
      <c r="A39" s="42"/>
      <c r="B39" s="45"/>
      <c r="C39" s="42"/>
      <c r="D39" s="182" t="s">
        <v>55</v>
      </c>
      <c r="E39" s="165" t="s">
        <v>56</v>
      </c>
      <c r="F39" s="177">
        <f>ROUND((SUM(BE103:BE110) + SUM(BE132:BE311)),  2)</f>
        <v>0</v>
      </c>
      <c r="G39" s="42"/>
      <c r="H39" s="42"/>
      <c r="I39" s="183">
        <v>0.20999999999999999</v>
      </c>
      <c r="J39" s="42"/>
      <c r="K39" s="177">
        <f>ROUND(((SUM(BE103:BE110) + SUM(BE132:BE311))*I39),  2)</f>
        <v>0</v>
      </c>
      <c r="L39" s="42"/>
      <c r="M39" s="67"/>
      <c r="S39" s="42"/>
      <c r="T39" s="42"/>
      <c r="U39" s="42"/>
      <c r="V39" s="42"/>
      <c r="W39" s="42"/>
      <c r="X39" s="42"/>
      <c r="Y39" s="42"/>
      <c r="Z39" s="42"/>
      <c r="AA39" s="42"/>
      <c r="AB39" s="42"/>
      <c r="AC39" s="42"/>
      <c r="AD39" s="42"/>
      <c r="AE39" s="42"/>
    </row>
    <row r="40" s="2" customFormat="1" ht="14.4" customHeight="1">
      <c r="A40" s="42"/>
      <c r="B40" s="45"/>
      <c r="C40" s="42"/>
      <c r="D40" s="42"/>
      <c r="E40" s="165" t="s">
        <v>57</v>
      </c>
      <c r="F40" s="177">
        <f>ROUND((SUM(BF103:BF110) + SUM(BF132:BF311)),  2)</f>
        <v>0</v>
      </c>
      <c r="G40" s="42"/>
      <c r="H40" s="42"/>
      <c r="I40" s="183">
        <v>0.14999999999999999</v>
      </c>
      <c r="J40" s="42"/>
      <c r="K40" s="177">
        <f>ROUND(((SUM(BF103:BF110) + SUM(BF132:BF311))*I40),  2)</f>
        <v>0</v>
      </c>
      <c r="L40" s="42"/>
      <c r="M40" s="67"/>
      <c r="S40" s="42"/>
      <c r="T40" s="42"/>
      <c r="U40" s="42"/>
      <c r="V40" s="42"/>
      <c r="W40" s="42"/>
      <c r="X40" s="42"/>
      <c r="Y40" s="42"/>
      <c r="Z40" s="42"/>
      <c r="AA40" s="42"/>
      <c r="AB40" s="42"/>
      <c r="AC40" s="42"/>
      <c r="AD40" s="42"/>
      <c r="AE40" s="42"/>
    </row>
    <row r="41" hidden="1" s="2" customFormat="1" ht="14.4" customHeight="1">
      <c r="A41" s="42"/>
      <c r="B41" s="45"/>
      <c r="C41" s="42"/>
      <c r="D41" s="42"/>
      <c r="E41" s="165" t="s">
        <v>58</v>
      </c>
      <c r="F41" s="177">
        <f>ROUND((SUM(BG103:BG110) + SUM(BG132:BG311)),  2)</f>
        <v>0</v>
      </c>
      <c r="G41" s="42"/>
      <c r="H41" s="42"/>
      <c r="I41" s="183">
        <v>0.20999999999999999</v>
      </c>
      <c r="J41" s="42"/>
      <c r="K41" s="177">
        <f>0</f>
        <v>0</v>
      </c>
      <c r="L41" s="42"/>
      <c r="M41" s="67"/>
      <c r="S41" s="42"/>
      <c r="T41" s="42"/>
      <c r="U41" s="42"/>
      <c r="V41" s="42"/>
      <c r="W41" s="42"/>
      <c r="X41" s="42"/>
      <c r="Y41" s="42"/>
      <c r="Z41" s="42"/>
      <c r="AA41" s="42"/>
      <c r="AB41" s="42"/>
      <c r="AC41" s="42"/>
      <c r="AD41" s="42"/>
      <c r="AE41" s="42"/>
    </row>
    <row r="42" hidden="1" s="2" customFormat="1" ht="14.4" customHeight="1">
      <c r="A42" s="42"/>
      <c r="B42" s="45"/>
      <c r="C42" s="42"/>
      <c r="D42" s="42"/>
      <c r="E42" s="165" t="s">
        <v>59</v>
      </c>
      <c r="F42" s="177">
        <f>ROUND((SUM(BH103:BH110) + SUM(BH132:BH311)),  2)</f>
        <v>0</v>
      </c>
      <c r="G42" s="42"/>
      <c r="H42" s="42"/>
      <c r="I42" s="183">
        <v>0.14999999999999999</v>
      </c>
      <c r="J42" s="42"/>
      <c r="K42" s="177">
        <f>0</f>
        <v>0</v>
      </c>
      <c r="L42" s="42"/>
      <c r="M42" s="67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</row>
    <row r="43" hidden="1" s="2" customFormat="1" ht="14.4" customHeight="1">
      <c r="A43" s="42"/>
      <c r="B43" s="45"/>
      <c r="C43" s="42"/>
      <c r="D43" s="42"/>
      <c r="E43" s="165" t="s">
        <v>60</v>
      </c>
      <c r="F43" s="177">
        <f>ROUND((SUM(BI103:BI110) + SUM(BI132:BI311)),  2)</f>
        <v>0</v>
      </c>
      <c r="G43" s="42"/>
      <c r="H43" s="42"/>
      <c r="I43" s="183">
        <v>0</v>
      </c>
      <c r="J43" s="42"/>
      <c r="K43" s="177">
        <f>0</f>
        <v>0</v>
      </c>
      <c r="L43" s="42"/>
      <c r="M43" s="67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</row>
    <row r="44" s="2" customFormat="1" ht="6.96" customHeight="1">
      <c r="A44" s="42"/>
      <c r="B44" s="45"/>
      <c r="C44" s="42"/>
      <c r="D44" s="42"/>
      <c r="E44" s="42"/>
      <c r="F44" s="42"/>
      <c r="G44" s="42"/>
      <c r="H44" s="42"/>
      <c r="I44" s="42"/>
      <c r="J44" s="42"/>
      <c r="K44" s="42"/>
      <c r="L44" s="42"/>
      <c r="M44" s="67"/>
      <c r="S44" s="42"/>
      <c r="T44" s="42"/>
      <c r="U44" s="42"/>
      <c r="V44" s="42"/>
      <c r="W44" s="42"/>
      <c r="X44" s="42"/>
      <c r="Y44" s="42"/>
      <c r="Z44" s="42"/>
      <c r="AA44" s="42"/>
      <c r="AB44" s="42"/>
      <c r="AC44" s="42"/>
      <c r="AD44" s="42"/>
      <c r="AE44" s="42"/>
    </row>
    <row r="45" s="2" customFormat="1" ht="25.44" customHeight="1">
      <c r="A45" s="42"/>
      <c r="B45" s="45"/>
      <c r="C45" s="184"/>
      <c r="D45" s="185" t="s">
        <v>61</v>
      </c>
      <c r="E45" s="186"/>
      <c r="F45" s="186"/>
      <c r="G45" s="187" t="s">
        <v>62</v>
      </c>
      <c r="H45" s="188" t="s">
        <v>63</v>
      </c>
      <c r="I45" s="186"/>
      <c r="J45" s="186"/>
      <c r="K45" s="189">
        <f>SUM(K36:K43)</f>
        <v>0</v>
      </c>
      <c r="L45" s="190"/>
      <c r="M45" s="67"/>
      <c r="S45" s="42"/>
      <c r="T45" s="42"/>
      <c r="U45" s="42"/>
      <c r="V45" s="42"/>
      <c r="W45" s="42"/>
      <c r="X45" s="42"/>
      <c r="Y45" s="42"/>
      <c r="Z45" s="42"/>
      <c r="AA45" s="42"/>
      <c r="AB45" s="42"/>
      <c r="AC45" s="42"/>
      <c r="AD45" s="42"/>
      <c r="AE45" s="42"/>
    </row>
    <row r="46" s="2" customFormat="1" ht="14.4" customHeight="1">
      <c r="A46" s="42"/>
      <c r="B46" s="45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67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</row>
    <row r="47" s="1" customFormat="1" ht="14.4" customHeight="1">
      <c r="B47" s="19"/>
      <c r="M47" s="19"/>
    </row>
    <row r="48" s="1" customFormat="1" ht="14.4" customHeight="1">
      <c r="B48" s="19"/>
      <c r="M48" s="19"/>
    </row>
    <row r="49" s="2" customFormat="1" ht="14.4" customHeight="1">
      <c r="B49" s="67"/>
      <c r="D49" s="191" t="s">
        <v>64</v>
      </c>
      <c r="E49" s="192"/>
      <c r="F49" s="192"/>
      <c r="G49" s="191" t="s">
        <v>65</v>
      </c>
      <c r="H49" s="192"/>
      <c r="I49" s="192"/>
      <c r="J49" s="192"/>
      <c r="K49" s="192"/>
      <c r="L49" s="192"/>
      <c r="M49" s="67"/>
    </row>
    <row r="50">
      <c r="B50" s="19"/>
      <c r="M50" s="19"/>
    </row>
    <row r="51">
      <c r="B51" s="19"/>
      <c r="M51" s="19"/>
    </row>
    <row r="52">
      <c r="B52" s="19"/>
      <c r="M52" s="19"/>
    </row>
    <row r="53">
      <c r="B53" s="19"/>
      <c r="M53" s="19"/>
    </row>
    <row r="54">
      <c r="B54" s="19"/>
      <c r="M54" s="19"/>
    </row>
    <row r="55">
      <c r="B55" s="19"/>
      <c r="M55" s="19"/>
    </row>
    <row r="56">
      <c r="B56" s="19"/>
      <c r="M56" s="19"/>
    </row>
    <row r="57">
      <c r="B57" s="19"/>
      <c r="M57" s="19"/>
    </row>
    <row r="58">
      <c r="B58" s="19"/>
      <c r="M58" s="19"/>
    </row>
    <row r="59">
      <c r="B59" s="19"/>
      <c r="M59" s="19"/>
    </row>
    <row r="60" s="2" customFormat="1">
      <c r="A60" s="42"/>
      <c r="B60" s="45"/>
      <c r="C60" s="42"/>
      <c r="D60" s="193" t="s">
        <v>66</v>
      </c>
      <c r="E60" s="194"/>
      <c r="F60" s="195" t="s">
        <v>67</v>
      </c>
      <c r="G60" s="193" t="s">
        <v>66</v>
      </c>
      <c r="H60" s="194"/>
      <c r="I60" s="194"/>
      <c r="J60" s="196" t="s">
        <v>67</v>
      </c>
      <c r="K60" s="194"/>
      <c r="L60" s="194"/>
      <c r="M60" s="67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</row>
    <row r="61">
      <c r="B61" s="19"/>
      <c r="M61" s="19"/>
    </row>
    <row r="62">
      <c r="B62" s="19"/>
      <c r="M62" s="19"/>
    </row>
    <row r="63">
      <c r="B63" s="19"/>
      <c r="M63" s="19"/>
    </row>
    <row r="64" s="2" customFormat="1">
      <c r="A64" s="42"/>
      <c r="B64" s="45"/>
      <c r="C64" s="42"/>
      <c r="D64" s="191" t="s">
        <v>68</v>
      </c>
      <c r="E64" s="197"/>
      <c r="F64" s="197"/>
      <c r="G64" s="191" t="s">
        <v>69</v>
      </c>
      <c r="H64" s="197"/>
      <c r="I64" s="197"/>
      <c r="J64" s="197"/>
      <c r="K64" s="197"/>
      <c r="L64" s="197"/>
      <c r="M64" s="67"/>
      <c r="S64" s="42"/>
      <c r="T64" s="42"/>
      <c r="U64" s="42"/>
      <c r="V64" s="42"/>
      <c r="W64" s="42"/>
      <c r="X64" s="42"/>
      <c r="Y64" s="42"/>
      <c r="Z64" s="42"/>
      <c r="AA64" s="42"/>
      <c r="AB64" s="42"/>
      <c r="AC64" s="42"/>
      <c r="AD64" s="42"/>
      <c r="AE64" s="42"/>
    </row>
    <row r="65">
      <c r="B65" s="19"/>
      <c r="M65" s="19"/>
    </row>
    <row r="66">
      <c r="B66" s="19"/>
      <c r="M66" s="19"/>
    </row>
    <row r="67">
      <c r="B67" s="19"/>
      <c r="M67" s="19"/>
    </row>
    <row r="68">
      <c r="B68" s="19"/>
      <c r="M68" s="19"/>
    </row>
    <row r="69">
      <c r="B69" s="19"/>
      <c r="M69" s="19"/>
    </row>
    <row r="70">
      <c r="B70" s="19"/>
      <c r="M70" s="19"/>
    </row>
    <row r="71">
      <c r="B71" s="19"/>
      <c r="M71" s="19"/>
    </row>
    <row r="72">
      <c r="B72" s="19"/>
      <c r="M72" s="19"/>
    </row>
    <row r="73">
      <c r="B73" s="19"/>
      <c r="M73" s="19"/>
    </row>
    <row r="74">
      <c r="B74" s="19"/>
      <c r="M74" s="19"/>
    </row>
    <row r="75" s="2" customFormat="1">
      <c r="A75" s="42"/>
      <c r="B75" s="45"/>
      <c r="C75" s="42"/>
      <c r="D75" s="193" t="s">
        <v>66</v>
      </c>
      <c r="E75" s="194"/>
      <c r="F75" s="195" t="s">
        <v>67</v>
      </c>
      <c r="G75" s="193" t="s">
        <v>66</v>
      </c>
      <c r="H75" s="194"/>
      <c r="I75" s="194"/>
      <c r="J75" s="196" t="s">
        <v>67</v>
      </c>
      <c r="K75" s="194"/>
      <c r="L75" s="194"/>
      <c r="M75" s="67"/>
      <c r="S75" s="42"/>
      <c r="T75" s="42"/>
      <c r="U75" s="42"/>
      <c r="V75" s="42"/>
      <c r="W75" s="42"/>
      <c r="X75" s="42"/>
      <c r="Y75" s="42"/>
      <c r="Z75" s="42"/>
      <c r="AA75" s="42"/>
      <c r="AB75" s="42"/>
      <c r="AC75" s="42"/>
      <c r="AD75" s="42"/>
      <c r="AE75" s="42"/>
    </row>
    <row r="76" s="2" customFormat="1" ht="14.4" customHeight="1">
      <c r="A76" s="42"/>
      <c r="B76" s="198"/>
      <c r="C76" s="199"/>
      <c r="D76" s="199"/>
      <c r="E76" s="199"/>
      <c r="F76" s="199"/>
      <c r="G76" s="199"/>
      <c r="H76" s="199"/>
      <c r="I76" s="199"/>
      <c r="J76" s="199"/>
      <c r="K76" s="199"/>
      <c r="L76" s="199"/>
      <c r="M76" s="67"/>
      <c r="S76" s="42"/>
      <c r="T76" s="42"/>
      <c r="U76" s="42"/>
      <c r="V76" s="42"/>
      <c r="W76" s="42"/>
      <c r="X76" s="42"/>
      <c r="Y76" s="42"/>
      <c r="Z76" s="42"/>
      <c r="AA76" s="42"/>
      <c r="AB76" s="42"/>
      <c r="AC76" s="42"/>
      <c r="AD76" s="42"/>
      <c r="AE76" s="42"/>
    </row>
    <row r="80" s="2" customFormat="1" ht="6.96" customHeight="1">
      <c r="A80" s="42"/>
      <c r="B80" s="200"/>
      <c r="C80" s="201"/>
      <c r="D80" s="201"/>
      <c r="E80" s="201"/>
      <c r="F80" s="201"/>
      <c r="G80" s="201"/>
      <c r="H80" s="201"/>
      <c r="I80" s="201"/>
      <c r="J80" s="201"/>
      <c r="K80" s="201"/>
      <c r="L80" s="201"/>
      <c r="M80" s="67"/>
      <c r="S80" s="42"/>
      <c r="T80" s="42"/>
      <c r="U80" s="42"/>
      <c r="V80" s="42"/>
      <c r="W80" s="42"/>
      <c r="X80" s="42"/>
      <c r="Y80" s="42"/>
      <c r="Z80" s="42"/>
      <c r="AA80" s="42"/>
      <c r="AB80" s="42"/>
      <c r="AC80" s="42"/>
      <c r="AD80" s="42"/>
      <c r="AE80" s="42"/>
    </row>
    <row r="81" s="2" customFormat="1" ht="24.96" customHeight="1">
      <c r="A81" s="42"/>
      <c r="B81" s="43"/>
      <c r="C81" s="22" t="s">
        <v>127</v>
      </c>
      <c r="D81" s="44"/>
      <c r="E81" s="44"/>
      <c r="F81" s="44"/>
      <c r="G81" s="44"/>
      <c r="H81" s="44"/>
      <c r="I81" s="44"/>
      <c r="J81" s="44"/>
      <c r="K81" s="44"/>
      <c r="L81" s="44"/>
      <c r="M81" s="67"/>
      <c r="S81" s="42"/>
      <c r="T81" s="42"/>
      <c r="U81" s="42"/>
      <c r="V81" s="42"/>
      <c r="W81" s="42"/>
      <c r="X81" s="42"/>
      <c r="Y81" s="42"/>
      <c r="Z81" s="42"/>
      <c r="AA81" s="42"/>
      <c r="AB81" s="42"/>
      <c r="AC81" s="42"/>
      <c r="AD81" s="42"/>
      <c r="AE81" s="42"/>
    </row>
    <row r="82" s="2" customFormat="1" ht="6.96" customHeight="1">
      <c r="A82" s="42"/>
      <c r="B82" s="43"/>
      <c r="C82" s="44"/>
      <c r="D82" s="44"/>
      <c r="E82" s="44"/>
      <c r="F82" s="44"/>
      <c r="G82" s="44"/>
      <c r="H82" s="44"/>
      <c r="I82" s="44"/>
      <c r="J82" s="44"/>
      <c r="K82" s="44"/>
      <c r="L82" s="44"/>
      <c r="M82" s="67"/>
      <c r="S82" s="42"/>
      <c r="T82" s="42"/>
      <c r="U82" s="42"/>
      <c r="V82" s="42"/>
      <c r="W82" s="42"/>
      <c r="X82" s="42"/>
      <c r="Y82" s="42"/>
      <c r="Z82" s="42"/>
      <c r="AA82" s="42"/>
      <c r="AB82" s="42"/>
      <c r="AC82" s="42"/>
      <c r="AD82" s="42"/>
      <c r="AE82" s="42"/>
    </row>
    <row r="83" s="2" customFormat="1" ht="12" customHeight="1">
      <c r="A83" s="42"/>
      <c r="B83" s="43"/>
      <c r="C83" s="31" t="s">
        <v>17</v>
      </c>
      <c r="D83" s="44"/>
      <c r="E83" s="44"/>
      <c r="F83" s="44"/>
      <c r="G83" s="44"/>
      <c r="H83" s="44"/>
      <c r="I83" s="44"/>
      <c r="J83" s="44"/>
      <c r="K83" s="44"/>
      <c r="L83" s="44"/>
      <c r="M83" s="67"/>
      <c r="S83" s="42"/>
      <c r="T83" s="42"/>
      <c r="U83" s="42"/>
      <c r="V83" s="42"/>
      <c r="W83" s="42"/>
      <c r="X83" s="42"/>
      <c r="Y83" s="42"/>
      <c r="Z83" s="42"/>
      <c r="AA83" s="42"/>
      <c r="AB83" s="42"/>
      <c r="AC83" s="42"/>
      <c r="AD83" s="42"/>
      <c r="AE83" s="42"/>
    </row>
    <row r="84" s="2" customFormat="1" ht="16.5" customHeight="1">
      <c r="A84" s="42"/>
      <c r="B84" s="43"/>
      <c r="C84" s="44"/>
      <c r="D84" s="44"/>
      <c r="E84" s="202" t="str">
        <f>E7</f>
        <v>Hodonín-ZŠ Vančurova</v>
      </c>
      <c r="F84" s="31"/>
      <c r="G84" s="31"/>
      <c r="H84" s="31"/>
      <c r="I84" s="44"/>
      <c r="J84" s="44"/>
      <c r="K84" s="44"/>
      <c r="L84" s="44"/>
      <c r="M84" s="67"/>
      <c r="S84" s="42"/>
      <c r="T84" s="42"/>
      <c r="U84" s="42"/>
      <c r="V84" s="42"/>
      <c r="W84" s="42"/>
      <c r="X84" s="42"/>
      <c r="Y84" s="42"/>
      <c r="Z84" s="42"/>
      <c r="AA84" s="42"/>
      <c r="AB84" s="42"/>
      <c r="AC84" s="42"/>
      <c r="AD84" s="42"/>
      <c r="AE84" s="42"/>
    </row>
    <row r="85" s="1" customFormat="1" ht="12" customHeight="1">
      <c r="B85" s="20"/>
      <c r="C85" s="31" t="s">
        <v>117</v>
      </c>
      <c r="D85" s="21"/>
      <c r="E85" s="21"/>
      <c r="F85" s="21"/>
      <c r="G85" s="21"/>
      <c r="H85" s="21"/>
      <c r="I85" s="21"/>
      <c r="J85" s="21"/>
      <c r="K85" s="21"/>
      <c r="L85" s="21"/>
      <c r="M85" s="19"/>
    </row>
    <row r="86" s="2" customFormat="1" ht="16.5" customHeight="1">
      <c r="A86" s="42"/>
      <c r="B86" s="43"/>
      <c r="C86" s="44"/>
      <c r="D86" s="44"/>
      <c r="E86" s="202" t="s">
        <v>118</v>
      </c>
      <c r="F86" s="44"/>
      <c r="G86" s="44"/>
      <c r="H86" s="44"/>
      <c r="I86" s="44"/>
      <c r="J86" s="44"/>
      <c r="K86" s="44"/>
      <c r="L86" s="44"/>
      <c r="M86" s="67"/>
      <c r="S86" s="42"/>
      <c r="T86" s="42"/>
      <c r="U86" s="42"/>
      <c r="V86" s="42"/>
      <c r="W86" s="42"/>
      <c r="X86" s="42"/>
      <c r="Y86" s="42"/>
      <c r="Z86" s="42"/>
      <c r="AA86" s="42"/>
      <c r="AB86" s="42"/>
      <c r="AC86" s="42"/>
      <c r="AD86" s="42"/>
      <c r="AE86" s="42"/>
    </row>
    <row r="87" s="2" customFormat="1" ht="12" customHeight="1">
      <c r="A87" s="42"/>
      <c r="B87" s="43"/>
      <c r="C87" s="31" t="s">
        <v>119</v>
      </c>
      <c r="D87" s="44"/>
      <c r="E87" s="44"/>
      <c r="F87" s="44"/>
      <c r="G87" s="44"/>
      <c r="H87" s="44"/>
      <c r="I87" s="44"/>
      <c r="J87" s="44"/>
      <c r="K87" s="44"/>
      <c r="L87" s="44"/>
      <c r="M87" s="67"/>
      <c r="S87" s="42"/>
      <c r="T87" s="42"/>
      <c r="U87" s="42"/>
      <c r="V87" s="42"/>
      <c r="W87" s="42"/>
      <c r="X87" s="42"/>
      <c r="Y87" s="42"/>
      <c r="Z87" s="42"/>
      <c r="AA87" s="42"/>
      <c r="AB87" s="42"/>
      <c r="AC87" s="42"/>
      <c r="AD87" s="42"/>
      <c r="AE87" s="42"/>
    </row>
    <row r="88" s="2" customFormat="1" ht="16.5" customHeight="1">
      <c r="A88" s="42"/>
      <c r="B88" s="43"/>
      <c r="C88" s="44"/>
      <c r="D88" s="44"/>
      <c r="E88" s="80" t="str">
        <f>E11</f>
        <v>03 - Rozpočet vegetačních úprav</v>
      </c>
      <c r="F88" s="44"/>
      <c r="G88" s="44"/>
      <c r="H88" s="44"/>
      <c r="I88" s="44"/>
      <c r="J88" s="44"/>
      <c r="K88" s="44"/>
      <c r="L88" s="44"/>
      <c r="M88" s="67"/>
      <c r="S88" s="42"/>
      <c r="T88" s="42"/>
      <c r="U88" s="42"/>
      <c r="V88" s="42"/>
      <c r="W88" s="42"/>
      <c r="X88" s="42"/>
      <c r="Y88" s="42"/>
      <c r="Z88" s="42"/>
      <c r="AA88" s="42"/>
      <c r="AB88" s="42"/>
      <c r="AC88" s="42"/>
      <c r="AD88" s="42"/>
      <c r="AE88" s="42"/>
    </row>
    <row r="89" s="2" customFormat="1" ht="6.96" customHeight="1">
      <c r="A89" s="42"/>
      <c r="B89" s="43"/>
      <c r="C89" s="44"/>
      <c r="D89" s="44"/>
      <c r="E89" s="44"/>
      <c r="F89" s="44"/>
      <c r="G89" s="44"/>
      <c r="H89" s="44"/>
      <c r="I89" s="44"/>
      <c r="J89" s="44"/>
      <c r="K89" s="44"/>
      <c r="L89" s="44"/>
      <c r="M89" s="67"/>
      <c r="S89" s="42"/>
      <c r="T89" s="42"/>
      <c r="U89" s="42"/>
      <c r="V89" s="42"/>
      <c r="W89" s="42"/>
      <c r="X89" s="42"/>
      <c r="Y89" s="42"/>
      <c r="Z89" s="42"/>
      <c r="AA89" s="42"/>
      <c r="AB89" s="42"/>
      <c r="AC89" s="42"/>
      <c r="AD89" s="42"/>
      <c r="AE89" s="42"/>
    </row>
    <row r="90" s="2" customFormat="1" ht="12" customHeight="1">
      <c r="A90" s="42"/>
      <c r="B90" s="43"/>
      <c r="C90" s="31" t="s">
        <v>23</v>
      </c>
      <c r="D90" s="44"/>
      <c r="E90" s="44"/>
      <c r="F90" s="26" t="str">
        <f>F14</f>
        <v>Hodonín, ZŠ Vančurova</v>
      </c>
      <c r="G90" s="44"/>
      <c r="H90" s="44"/>
      <c r="I90" s="31" t="s">
        <v>25</v>
      </c>
      <c r="J90" s="83" t="str">
        <f>IF(J14="","",J14)</f>
        <v>24. 1. 2020</v>
      </c>
      <c r="K90" s="44"/>
      <c r="L90" s="44"/>
      <c r="M90" s="67"/>
      <c r="S90" s="42"/>
      <c r="T90" s="42"/>
      <c r="U90" s="42"/>
      <c r="V90" s="42"/>
      <c r="W90" s="42"/>
      <c r="X90" s="42"/>
      <c r="Y90" s="42"/>
      <c r="Z90" s="42"/>
      <c r="AA90" s="42"/>
      <c r="AB90" s="42"/>
      <c r="AC90" s="42"/>
      <c r="AD90" s="42"/>
      <c r="AE90" s="42"/>
    </row>
    <row r="91" s="2" customFormat="1" ht="6.96" customHeight="1">
      <c r="A91" s="42"/>
      <c r="B91" s="43"/>
      <c r="C91" s="44"/>
      <c r="D91" s="44"/>
      <c r="E91" s="44"/>
      <c r="F91" s="44"/>
      <c r="G91" s="44"/>
      <c r="H91" s="44"/>
      <c r="I91" s="44"/>
      <c r="J91" s="44"/>
      <c r="K91" s="44"/>
      <c r="L91" s="44"/>
      <c r="M91" s="67"/>
      <c r="S91" s="42"/>
      <c r="T91" s="42"/>
      <c r="U91" s="42"/>
      <c r="V91" s="42"/>
      <c r="W91" s="42"/>
      <c r="X91" s="42"/>
      <c r="Y91" s="42"/>
      <c r="Z91" s="42"/>
      <c r="AA91" s="42"/>
      <c r="AB91" s="42"/>
      <c r="AC91" s="42"/>
      <c r="AD91" s="42"/>
      <c r="AE91" s="42"/>
    </row>
    <row r="92" s="2" customFormat="1" ht="40.05" customHeight="1">
      <c r="A92" s="42"/>
      <c r="B92" s="43"/>
      <c r="C92" s="31" t="s">
        <v>31</v>
      </c>
      <c r="D92" s="44"/>
      <c r="E92" s="44"/>
      <c r="F92" s="26" t="str">
        <f>E17</f>
        <v>Město Hodonín</v>
      </c>
      <c r="G92" s="44"/>
      <c r="H92" s="44"/>
      <c r="I92" s="31" t="s">
        <v>39</v>
      </c>
      <c r="J92" s="36" t="str">
        <f>E23</f>
        <v>Ing.Jana Janíková, Ing.Denisa Hrubanová PhD.</v>
      </c>
      <c r="K92" s="44"/>
      <c r="L92" s="44"/>
      <c r="M92" s="67"/>
      <c r="S92" s="42"/>
      <c r="T92" s="42"/>
      <c r="U92" s="42"/>
      <c r="V92" s="42"/>
      <c r="W92" s="42"/>
      <c r="X92" s="42"/>
      <c r="Y92" s="42"/>
      <c r="Z92" s="42"/>
      <c r="AA92" s="42"/>
      <c r="AB92" s="42"/>
      <c r="AC92" s="42"/>
      <c r="AD92" s="42"/>
      <c r="AE92" s="42"/>
    </row>
    <row r="93" s="2" customFormat="1" ht="40.05" customHeight="1">
      <c r="A93" s="42"/>
      <c r="B93" s="43"/>
      <c r="C93" s="31" t="s">
        <v>37</v>
      </c>
      <c r="D93" s="44"/>
      <c r="E93" s="44"/>
      <c r="F93" s="26" t="str">
        <f>IF(E20="","",E20)</f>
        <v>Vyplň údaj</v>
      </c>
      <c r="G93" s="44"/>
      <c r="H93" s="44"/>
      <c r="I93" s="31" t="s">
        <v>41</v>
      </c>
      <c r="J93" s="36" t="str">
        <f>E26</f>
        <v>ZaKT s.r.o, Ponávka 2,602 00 BRNO</v>
      </c>
      <c r="K93" s="44"/>
      <c r="L93" s="44"/>
      <c r="M93" s="67"/>
      <c r="S93" s="42"/>
      <c r="T93" s="42"/>
      <c r="U93" s="42"/>
      <c r="V93" s="42"/>
      <c r="W93" s="42"/>
      <c r="X93" s="42"/>
      <c r="Y93" s="42"/>
      <c r="Z93" s="42"/>
      <c r="AA93" s="42"/>
      <c r="AB93" s="42"/>
      <c r="AC93" s="42"/>
      <c r="AD93" s="42"/>
      <c r="AE93" s="42"/>
    </row>
    <row r="94" s="2" customFormat="1" ht="10.32" customHeight="1">
      <c r="A94" s="42"/>
      <c r="B94" s="43"/>
      <c r="C94" s="44"/>
      <c r="D94" s="44"/>
      <c r="E94" s="44"/>
      <c r="F94" s="44"/>
      <c r="G94" s="44"/>
      <c r="H94" s="44"/>
      <c r="I94" s="44"/>
      <c r="J94" s="44"/>
      <c r="K94" s="44"/>
      <c r="L94" s="44"/>
      <c r="M94" s="67"/>
      <c r="S94" s="42"/>
      <c r="T94" s="42"/>
      <c r="U94" s="42"/>
      <c r="V94" s="42"/>
      <c r="W94" s="42"/>
      <c r="X94" s="42"/>
      <c r="Y94" s="42"/>
      <c r="Z94" s="42"/>
      <c r="AA94" s="42"/>
      <c r="AB94" s="42"/>
      <c r="AC94" s="42"/>
      <c r="AD94" s="42"/>
      <c r="AE94" s="42"/>
    </row>
    <row r="95" s="2" customFormat="1" ht="29.28" customHeight="1">
      <c r="A95" s="42"/>
      <c r="B95" s="43"/>
      <c r="C95" s="203" t="s">
        <v>128</v>
      </c>
      <c r="D95" s="159"/>
      <c r="E95" s="159"/>
      <c r="F95" s="159"/>
      <c r="G95" s="159"/>
      <c r="H95" s="159"/>
      <c r="I95" s="204" t="s">
        <v>129</v>
      </c>
      <c r="J95" s="204" t="s">
        <v>130</v>
      </c>
      <c r="K95" s="204" t="s">
        <v>131</v>
      </c>
      <c r="L95" s="159"/>
      <c r="M95" s="67"/>
      <c r="S95" s="42"/>
      <c r="T95" s="42"/>
      <c r="U95" s="42"/>
      <c r="V95" s="42"/>
      <c r="W95" s="42"/>
      <c r="X95" s="42"/>
      <c r="Y95" s="42"/>
      <c r="Z95" s="42"/>
      <c r="AA95" s="42"/>
      <c r="AB95" s="42"/>
      <c r="AC95" s="42"/>
      <c r="AD95" s="42"/>
      <c r="AE95" s="42"/>
    </row>
    <row r="96" s="2" customFormat="1" ht="10.32" customHeight="1">
      <c r="A96" s="42"/>
      <c r="B96" s="43"/>
      <c r="C96" s="44"/>
      <c r="D96" s="44"/>
      <c r="E96" s="44"/>
      <c r="F96" s="44"/>
      <c r="G96" s="44"/>
      <c r="H96" s="44"/>
      <c r="I96" s="44"/>
      <c r="J96" s="44"/>
      <c r="K96" s="44"/>
      <c r="L96" s="44"/>
      <c r="M96" s="67"/>
      <c r="S96" s="42"/>
      <c r="T96" s="42"/>
      <c r="U96" s="42"/>
      <c r="V96" s="42"/>
      <c r="W96" s="42"/>
      <c r="X96" s="42"/>
      <c r="Y96" s="42"/>
      <c r="Z96" s="42"/>
      <c r="AA96" s="42"/>
      <c r="AB96" s="42"/>
      <c r="AC96" s="42"/>
      <c r="AD96" s="42"/>
      <c r="AE96" s="42"/>
    </row>
    <row r="97" s="2" customFormat="1" ht="22.8" customHeight="1">
      <c r="A97" s="42"/>
      <c r="B97" s="43"/>
      <c r="C97" s="205" t="s">
        <v>132</v>
      </c>
      <c r="D97" s="44"/>
      <c r="E97" s="44"/>
      <c r="F97" s="44"/>
      <c r="G97" s="44"/>
      <c r="H97" s="44"/>
      <c r="I97" s="114">
        <f>Q132</f>
        <v>0</v>
      </c>
      <c r="J97" s="114">
        <f>R132</f>
        <v>0</v>
      </c>
      <c r="K97" s="114">
        <f>K132</f>
        <v>0</v>
      </c>
      <c r="L97" s="44"/>
      <c r="M97" s="67"/>
      <c r="S97" s="42"/>
      <c r="T97" s="42"/>
      <c r="U97" s="42"/>
      <c r="V97" s="42"/>
      <c r="W97" s="42"/>
      <c r="X97" s="42"/>
      <c r="Y97" s="42"/>
      <c r="Z97" s="42"/>
      <c r="AA97" s="42"/>
      <c r="AB97" s="42"/>
      <c r="AC97" s="42"/>
      <c r="AD97" s="42"/>
      <c r="AE97" s="42"/>
      <c r="AU97" s="16" t="s">
        <v>133</v>
      </c>
    </row>
    <row r="98" s="9" customFormat="1" ht="24.96" customHeight="1">
      <c r="A98" s="9"/>
      <c r="B98" s="206"/>
      <c r="C98" s="207"/>
      <c r="D98" s="208" t="s">
        <v>134</v>
      </c>
      <c r="E98" s="209"/>
      <c r="F98" s="209"/>
      <c r="G98" s="209"/>
      <c r="H98" s="209"/>
      <c r="I98" s="210">
        <f>Q133</f>
        <v>0</v>
      </c>
      <c r="J98" s="210">
        <f>R133</f>
        <v>0</v>
      </c>
      <c r="K98" s="210">
        <f>K133</f>
        <v>0</v>
      </c>
      <c r="L98" s="207"/>
      <c r="M98" s="211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212"/>
      <c r="C99" s="139"/>
      <c r="D99" s="213" t="s">
        <v>135</v>
      </c>
      <c r="E99" s="214"/>
      <c r="F99" s="214"/>
      <c r="G99" s="214"/>
      <c r="H99" s="214"/>
      <c r="I99" s="215">
        <f>Q134</f>
        <v>0</v>
      </c>
      <c r="J99" s="215">
        <f>R134</f>
        <v>0</v>
      </c>
      <c r="K99" s="215">
        <f>K134</f>
        <v>0</v>
      </c>
      <c r="L99" s="139"/>
      <c r="M99" s="21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12"/>
      <c r="C100" s="139"/>
      <c r="D100" s="213" t="s">
        <v>136</v>
      </c>
      <c r="E100" s="214"/>
      <c r="F100" s="214"/>
      <c r="G100" s="214"/>
      <c r="H100" s="214"/>
      <c r="I100" s="215">
        <f>Q310</f>
        <v>0</v>
      </c>
      <c r="J100" s="215">
        <f>R310</f>
        <v>0</v>
      </c>
      <c r="K100" s="215">
        <f>K310</f>
        <v>0</v>
      </c>
      <c r="L100" s="139"/>
      <c r="M100" s="21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42"/>
      <c r="B101" s="43"/>
      <c r="C101" s="44"/>
      <c r="D101" s="44"/>
      <c r="E101" s="44"/>
      <c r="F101" s="44"/>
      <c r="G101" s="44"/>
      <c r="H101" s="44"/>
      <c r="I101" s="44"/>
      <c r="J101" s="44"/>
      <c r="K101" s="44"/>
      <c r="L101" s="44"/>
      <c r="M101" s="67"/>
      <c r="S101" s="42"/>
      <c r="T101" s="42"/>
      <c r="U101" s="42"/>
      <c r="V101" s="42"/>
      <c r="W101" s="42"/>
      <c r="X101" s="42"/>
      <c r="Y101" s="42"/>
      <c r="Z101" s="42"/>
      <c r="AA101" s="42"/>
      <c r="AB101" s="42"/>
      <c r="AC101" s="42"/>
      <c r="AD101" s="42"/>
      <c r="AE101" s="42"/>
    </row>
    <row r="102" s="2" customFormat="1" ht="6.96" customHeight="1">
      <c r="A102" s="42"/>
      <c r="B102" s="43"/>
      <c r="C102" s="44"/>
      <c r="D102" s="44"/>
      <c r="E102" s="44"/>
      <c r="F102" s="44"/>
      <c r="G102" s="44"/>
      <c r="H102" s="44"/>
      <c r="I102" s="44"/>
      <c r="J102" s="44"/>
      <c r="K102" s="44"/>
      <c r="L102" s="44"/>
      <c r="M102" s="67"/>
      <c r="S102" s="42"/>
      <c r="T102" s="42"/>
      <c r="U102" s="42"/>
      <c r="V102" s="42"/>
      <c r="W102" s="42"/>
      <c r="X102" s="42"/>
      <c r="Y102" s="42"/>
      <c r="Z102" s="42"/>
      <c r="AA102" s="42"/>
      <c r="AB102" s="42"/>
      <c r="AC102" s="42"/>
      <c r="AD102" s="42"/>
      <c r="AE102" s="42"/>
    </row>
    <row r="103" s="2" customFormat="1" ht="29.28" customHeight="1">
      <c r="A103" s="42"/>
      <c r="B103" s="43"/>
      <c r="C103" s="205" t="s">
        <v>137</v>
      </c>
      <c r="D103" s="44"/>
      <c r="E103" s="44"/>
      <c r="F103" s="44"/>
      <c r="G103" s="44"/>
      <c r="H103" s="44"/>
      <c r="I103" s="44"/>
      <c r="J103" s="44"/>
      <c r="K103" s="217">
        <f>ROUND(K104 + K105 + K106 + K107 + K108 + K109,2)</f>
        <v>0</v>
      </c>
      <c r="L103" s="44"/>
      <c r="M103" s="67"/>
      <c r="O103" s="218" t="s">
        <v>55</v>
      </c>
      <c r="S103" s="42"/>
      <c r="T103" s="42"/>
      <c r="U103" s="42"/>
      <c r="V103" s="42"/>
      <c r="W103" s="42"/>
      <c r="X103" s="42"/>
      <c r="Y103" s="42"/>
      <c r="Z103" s="42"/>
      <c r="AA103" s="42"/>
      <c r="AB103" s="42"/>
      <c r="AC103" s="42"/>
      <c r="AD103" s="42"/>
      <c r="AE103" s="42"/>
    </row>
    <row r="104" s="2" customFormat="1" ht="18" customHeight="1">
      <c r="A104" s="42"/>
      <c r="B104" s="43"/>
      <c r="C104" s="44"/>
      <c r="D104" s="155" t="s">
        <v>138</v>
      </c>
      <c r="E104" s="149"/>
      <c r="F104" s="149"/>
      <c r="G104" s="44"/>
      <c r="H104" s="44"/>
      <c r="I104" s="44"/>
      <c r="J104" s="44"/>
      <c r="K104" s="150">
        <v>0</v>
      </c>
      <c r="L104" s="44"/>
      <c r="M104" s="219"/>
      <c r="N104" s="220"/>
      <c r="O104" s="221" t="s">
        <v>56</v>
      </c>
      <c r="P104" s="220"/>
      <c r="Q104" s="220"/>
      <c r="R104" s="220"/>
      <c r="S104" s="222"/>
      <c r="T104" s="222"/>
      <c r="U104" s="222"/>
      <c r="V104" s="222"/>
      <c r="W104" s="222"/>
      <c r="X104" s="222"/>
      <c r="Y104" s="222"/>
      <c r="Z104" s="222"/>
      <c r="AA104" s="222"/>
      <c r="AB104" s="222"/>
      <c r="AC104" s="222"/>
      <c r="AD104" s="222"/>
      <c r="AE104" s="222"/>
      <c r="AF104" s="220"/>
      <c r="AG104" s="220"/>
      <c r="AH104" s="220"/>
      <c r="AI104" s="220"/>
      <c r="AJ104" s="220"/>
      <c r="AK104" s="220"/>
      <c r="AL104" s="220"/>
      <c r="AM104" s="220"/>
      <c r="AN104" s="220"/>
      <c r="AO104" s="220"/>
      <c r="AP104" s="220"/>
      <c r="AQ104" s="220"/>
      <c r="AR104" s="220"/>
      <c r="AS104" s="220"/>
      <c r="AT104" s="220"/>
      <c r="AU104" s="220"/>
      <c r="AV104" s="220"/>
      <c r="AW104" s="220"/>
      <c r="AX104" s="220"/>
      <c r="AY104" s="223" t="s">
        <v>139</v>
      </c>
      <c r="AZ104" s="220"/>
      <c r="BA104" s="220"/>
      <c r="BB104" s="220"/>
      <c r="BC104" s="220"/>
      <c r="BD104" s="220"/>
      <c r="BE104" s="224">
        <f>IF(O104="základní",K104,0)</f>
        <v>0</v>
      </c>
      <c r="BF104" s="224">
        <f>IF(O104="snížená",K104,0)</f>
        <v>0</v>
      </c>
      <c r="BG104" s="224">
        <f>IF(O104="zákl. přenesená",K104,0)</f>
        <v>0</v>
      </c>
      <c r="BH104" s="224">
        <f>IF(O104="sníž. přenesená",K104,0)</f>
        <v>0</v>
      </c>
      <c r="BI104" s="224">
        <f>IF(O104="nulová",K104,0)</f>
        <v>0</v>
      </c>
      <c r="BJ104" s="223" t="s">
        <v>100</v>
      </c>
      <c r="BK104" s="220"/>
      <c r="BL104" s="220"/>
      <c r="BM104" s="220"/>
    </row>
    <row r="105" s="2" customFormat="1" ht="18" customHeight="1">
      <c r="A105" s="42"/>
      <c r="B105" s="43"/>
      <c r="C105" s="44"/>
      <c r="D105" s="155" t="s">
        <v>140</v>
      </c>
      <c r="E105" s="149"/>
      <c r="F105" s="149"/>
      <c r="G105" s="44"/>
      <c r="H105" s="44"/>
      <c r="I105" s="44"/>
      <c r="J105" s="44"/>
      <c r="K105" s="150">
        <v>0</v>
      </c>
      <c r="L105" s="44"/>
      <c r="M105" s="219"/>
      <c r="N105" s="220"/>
      <c r="O105" s="221" t="s">
        <v>56</v>
      </c>
      <c r="P105" s="220"/>
      <c r="Q105" s="220"/>
      <c r="R105" s="220"/>
      <c r="S105" s="222"/>
      <c r="T105" s="222"/>
      <c r="U105" s="222"/>
      <c r="V105" s="222"/>
      <c r="W105" s="222"/>
      <c r="X105" s="222"/>
      <c r="Y105" s="222"/>
      <c r="Z105" s="222"/>
      <c r="AA105" s="222"/>
      <c r="AB105" s="222"/>
      <c r="AC105" s="222"/>
      <c r="AD105" s="222"/>
      <c r="AE105" s="222"/>
      <c r="AF105" s="220"/>
      <c r="AG105" s="220"/>
      <c r="AH105" s="220"/>
      <c r="AI105" s="220"/>
      <c r="AJ105" s="220"/>
      <c r="AK105" s="220"/>
      <c r="AL105" s="220"/>
      <c r="AM105" s="220"/>
      <c r="AN105" s="220"/>
      <c r="AO105" s="220"/>
      <c r="AP105" s="220"/>
      <c r="AQ105" s="220"/>
      <c r="AR105" s="220"/>
      <c r="AS105" s="220"/>
      <c r="AT105" s="220"/>
      <c r="AU105" s="220"/>
      <c r="AV105" s="220"/>
      <c r="AW105" s="220"/>
      <c r="AX105" s="220"/>
      <c r="AY105" s="223" t="s">
        <v>139</v>
      </c>
      <c r="AZ105" s="220"/>
      <c r="BA105" s="220"/>
      <c r="BB105" s="220"/>
      <c r="BC105" s="220"/>
      <c r="BD105" s="220"/>
      <c r="BE105" s="224">
        <f>IF(O105="základní",K105,0)</f>
        <v>0</v>
      </c>
      <c r="BF105" s="224">
        <f>IF(O105="snížená",K105,0)</f>
        <v>0</v>
      </c>
      <c r="BG105" s="224">
        <f>IF(O105="zákl. přenesená",K105,0)</f>
        <v>0</v>
      </c>
      <c r="BH105" s="224">
        <f>IF(O105="sníž. přenesená",K105,0)</f>
        <v>0</v>
      </c>
      <c r="BI105" s="224">
        <f>IF(O105="nulová",K105,0)</f>
        <v>0</v>
      </c>
      <c r="BJ105" s="223" t="s">
        <v>100</v>
      </c>
      <c r="BK105" s="220"/>
      <c r="BL105" s="220"/>
      <c r="BM105" s="220"/>
    </row>
    <row r="106" s="2" customFormat="1" ht="18" customHeight="1">
      <c r="A106" s="42"/>
      <c r="B106" s="43"/>
      <c r="C106" s="44"/>
      <c r="D106" s="155" t="s">
        <v>141</v>
      </c>
      <c r="E106" s="149"/>
      <c r="F106" s="149"/>
      <c r="G106" s="44"/>
      <c r="H106" s="44"/>
      <c r="I106" s="44"/>
      <c r="J106" s="44"/>
      <c r="K106" s="150">
        <v>0</v>
      </c>
      <c r="L106" s="44"/>
      <c r="M106" s="219"/>
      <c r="N106" s="220"/>
      <c r="O106" s="221" t="s">
        <v>56</v>
      </c>
      <c r="P106" s="220"/>
      <c r="Q106" s="220"/>
      <c r="R106" s="220"/>
      <c r="S106" s="222"/>
      <c r="T106" s="222"/>
      <c r="U106" s="222"/>
      <c r="V106" s="222"/>
      <c r="W106" s="222"/>
      <c r="X106" s="222"/>
      <c r="Y106" s="222"/>
      <c r="Z106" s="222"/>
      <c r="AA106" s="222"/>
      <c r="AB106" s="222"/>
      <c r="AC106" s="222"/>
      <c r="AD106" s="222"/>
      <c r="AE106" s="222"/>
      <c r="AF106" s="220"/>
      <c r="AG106" s="220"/>
      <c r="AH106" s="220"/>
      <c r="AI106" s="220"/>
      <c r="AJ106" s="220"/>
      <c r="AK106" s="220"/>
      <c r="AL106" s="220"/>
      <c r="AM106" s="220"/>
      <c r="AN106" s="220"/>
      <c r="AO106" s="220"/>
      <c r="AP106" s="220"/>
      <c r="AQ106" s="220"/>
      <c r="AR106" s="220"/>
      <c r="AS106" s="220"/>
      <c r="AT106" s="220"/>
      <c r="AU106" s="220"/>
      <c r="AV106" s="220"/>
      <c r="AW106" s="220"/>
      <c r="AX106" s="220"/>
      <c r="AY106" s="223" t="s">
        <v>139</v>
      </c>
      <c r="AZ106" s="220"/>
      <c r="BA106" s="220"/>
      <c r="BB106" s="220"/>
      <c r="BC106" s="220"/>
      <c r="BD106" s="220"/>
      <c r="BE106" s="224">
        <f>IF(O106="základní",K106,0)</f>
        <v>0</v>
      </c>
      <c r="BF106" s="224">
        <f>IF(O106="snížená",K106,0)</f>
        <v>0</v>
      </c>
      <c r="BG106" s="224">
        <f>IF(O106="zákl. přenesená",K106,0)</f>
        <v>0</v>
      </c>
      <c r="BH106" s="224">
        <f>IF(O106="sníž. přenesená",K106,0)</f>
        <v>0</v>
      </c>
      <c r="BI106" s="224">
        <f>IF(O106="nulová",K106,0)</f>
        <v>0</v>
      </c>
      <c r="BJ106" s="223" t="s">
        <v>100</v>
      </c>
      <c r="BK106" s="220"/>
      <c r="BL106" s="220"/>
      <c r="BM106" s="220"/>
    </row>
    <row r="107" s="2" customFormat="1" ht="18" customHeight="1">
      <c r="A107" s="42"/>
      <c r="B107" s="43"/>
      <c r="C107" s="44"/>
      <c r="D107" s="155" t="s">
        <v>142</v>
      </c>
      <c r="E107" s="149"/>
      <c r="F107" s="149"/>
      <c r="G107" s="44"/>
      <c r="H107" s="44"/>
      <c r="I107" s="44"/>
      <c r="J107" s="44"/>
      <c r="K107" s="150">
        <v>0</v>
      </c>
      <c r="L107" s="44"/>
      <c r="M107" s="219"/>
      <c r="N107" s="220"/>
      <c r="O107" s="221" t="s">
        <v>56</v>
      </c>
      <c r="P107" s="220"/>
      <c r="Q107" s="220"/>
      <c r="R107" s="220"/>
      <c r="S107" s="222"/>
      <c r="T107" s="222"/>
      <c r="U107" s="222"/>
      <c r="V107" s="222"/>
      <c r="W107" s="222"/>
      <c r="X107" s="222"/>
      <c r="Y107" s="222"/>
      <c r="Z107" s="222"/>
      <c r="AA107" s="222"/>
      <c r="AB107" s="222"/>
      <c r="AC107" s="222"/>
      <c r="AD107" s="222"/>
      <c r="AE107" s="222"/>
      <c r="AF107" s="220"/>
      <c r="AG107" s="220"/>
      <c r="AH107" s="220"/>
      <c r="AI107" s="220"/>
      <c r="AJ107" s="220"/>
      <c r="AK107" s="220"/>
      <c r="AL107" s="220"/>
      <c r="AM107" s="220"/>
      <c r="AN107" s="220"/>
      <c r="AO107" s="220"/>
      <c r="AP107" s="220"/>
      <c r="AQ107" s="220"/>
      <c r="AR107" s="220"/>
      <c r="AS107" s="220"/>
      <c r="AT107" s="220"/>
      <c r="AU107" s="220"/>
      <c r="AV107" s="220"/>
      <c r="AW107" s="220"/>
      <c r="AX107" s="220"/>
      <c r="AY107" s="223" t="s">
        <v>139</v>
      </c>
      <c r="AZ107" s="220"/>
      <c r="BA107" s="220"/>
      <c r="BB107" s="220"/>
      <c r="BC107" s="220"/>
      <c r="BD107" s="220"/>
      <c r="BE107" s="224">
        <f>IF(O107="základní",K107,0)</f>
        <v>0</v>
      </c>
      <c r="BF107" s="224">
        <f>IF(O107="snížená",K107,0)</f>
        <v>0</v>
      </c>
      <c r="BG107" s="224">
        <f>IF(O107="zákl. přenesená",K107,0)</f>
        <v>0</v>
      </c>
      <c r="BH107" s="224">
        <f>IF(O107="sníž. přenesená",K107,0)</f>
        <v>0</v>
      </c>
      <c r="BI107" s="224">
        <f>IF(O107="nulová",K107,0)</f>
        <v>0</v>
      </c>
      <c r="BJ107" s="223" t="s">
        <v>100</v>
      </c>
      <c r="BK107" s="220"/>
      <c r="BL107" s="220"/>
      <c r="BM107" s="220"/>
    </row>
    <row r="108" s="2" customFormat="1" ht="18" customHeight="1">
      <c r="A108" s="42"/>
      <c r="B108" s="43"/>
      <c r="C108" s="44"/>
      <c r="D108" s="155" t="s">
        <v>143</v>
      </c>
      <c r="E108" s="149"/>
      <c r="F108" s="149"/>
      <c r="G108" s="44"/>
      <c r="H108" s="44"/>
      <c r="I108" s="44"/>
      <c r="J108" s="44"/>
      <c r="K108" s="150">
        <v>0</v>
      </c>
      <c r="L108" s="44"/>
      <c r="M108" s="219"/>
      <c r="N108" s="220"/>
      <c r="O108" s="221" t="s">
        <v>56</v>
      </c>
      <c r="P108" s="220"/>
      <c r="Q108" s="220"/>
      <c r="R108" s="220"/>
      <c r="S108" s="222"/>
      <c r="T108" s="222"/>
      <c r="U108" s="222"/>
      <c r="V108" s="222"/>
      <c r="W108" s="222"/>
      <c r="X108" s="222"/>
      <c r="Y108" s="222"/>
      <c r="Z108" s="222"/>
      <c r="AA108" s="222"/>
      <c r="AB108" s="222"/>
      <c r="AC108" s="222"/>
      <c r="AD108" s="222"/>
      <c r="AE108" s="222"/>
      <c r="AF108" s="220"/>
      <c r="AG108" s="220"/>
      <c r="AH108" s="220"/>
      <c r="AI108" s="220"/>
      <c r="AJ108" s="220"/>
      <c r="AK108" s="220"/>
      <c r="AL108" s="220"/>
      <c r="AM108" s="220"/>
      <c r="AN108" s="220"/>
      <c r="AO108" s="220"/>
      <c r="AP108" s="220"/>
      <c r="AQ108" s="220"/>
      <c r="AR108" s="220"/>
      <c r="AS108" s="220"/>
      <c r="AT108" s="220"/>
      <c r="AU108" s="220"/>
      <c r="AV108" s="220"/>
      <c r="AW108" s="220"/>
      <c r="AX108" s="220"/>
      <c r="AY108" s="223" t="s">
        <v>139</v>
      </c>
      <c r="AZ108" s="220"/>
      <c r="BA108" s="220"/>
      <c r="BB108" s="220"/>
      <c r="BC108" s="220"/>
      <c r="BD108" s="220"/>
      <c r="BE108" s="224">
        <f>IF(O108="základní",K108,0)</f>
        <v>0</v>
      </c>
      <c r="BF108" s="224">
        <f>IF(O108="snížená",K108,0)</f>
        <v>0</v>
      </c>
      <c r="BG108" s="224">
        <f>IF(O108="zákl. přenesená",K108,0)</f>
        <v>0</v>
      </c>
      <c r="BH108" s="224">
        <f>IF(O108="sníž. přenesená",K108,0)</f>
        <v>0</v>
      </c>
      <c r="BI108" s="224">
        <f>IF(O108="nulová",K108,0)</f>
        <v>0</v>
      </c>
      <c r="BJ108" s="223" t="s">
        <v>100</v>
      </c>
      <c r="BK108" s="220"/>
      <c r="BL108" s="220"/>
      <c r="BM108" s="220"/>
    </row>
    <row r="109" s="2" customFormat="1" ht="18" customHeight="1">
      <c r="A109" s="42"/>
      <c r="B109" s="43"/>
      <c r="C109" s="44"/>
      <c r="D109" s="149" t="s">
        <v>144</v>
      </c>
      <c r="E109" s="44"/>
      <c r="F109" s="44"/>
      <c r="G109" s="44"/>
      <c r="H109" s="44"/>
      <c r="I109" s="44"/>
      <c r="J109" s="44"/>
      <c r="K109" s="150">
        <f>ROUND(K32*T109,2)</f>
        <v>0</v>
      </c>
      <c r="L109" s="44"/>
      <c r="M109" s="219"/>
      <c r="N109" s="220"/>
      <c r="O109" s="221" t="s">
        <v>56</v>
      </c>
      <c r="P109" s="220"/>
      <c r="Q109" s="220"/>
      <c r="R109" s="220"/>
      <c r="S109" s="222"/>
      <c r="T109" s="222"/>
      <c r="U109" s="222"/>
      <c r="V109" s="222"/>
      <c r="W109" s="222"/>
      <c r="X109" s="222"/>
      <c r="Y109" s="222"/>
      <c r="Z109" s="222"/>
      <c r="AA109" s="222"/>
      <c r="AB109" s="222"/>
      <c r="AC109" s="222"/>
      <c r="AD109" s="222"/>
      <c r="AE109" s="222"/>
      <c r="AF109" s="220"/>
      <c r="AG109" s="220"/>
      <c r="AH109" s="220"/>
      <c r="AI109" s="220"/>
      <c r="AJ109" s="220"/>
      <c r="AK109" s="220"/>
      <c r="AL109" s="220"/>
      <c r="AM109" s="220"/>
      <c r="AN109" s="220"/>
      <c r="AO109" s="220"/>
      <c r="AP109" s="220"/>
      <c r="AQ109" s="220"/>
      <c r="AR109" s="220"/>
      <c r="AS109" s="220"/>
      <c r="AT109" s="220"/>
      <c r="AU109" s="220"/>
      <c r="AV109" s="220"/>
      <c r="AW109" s="220"/>
      <c r="AX109" s="220"/>
      <c r="AY109" s="223" t="s">
        <v>145</v>
      </c>
      <c r="AZ109" s="220"/>
      <c r="BA109" s="220"/>
      <c r="BB109" s="220"/>
      <c r="BC109" s="220"/>
      <c r="BD109" s="220"/>
      <c r="BE109" s="224">
        <f>IF(O109="základní",K109,0)</f>
        <v>0</v>
      </c>
      <c r="BF109" s="224">
        <f>IF(O109="snížená",K109,0)</f>
        <v>0</v>
      </c>
      <c r="BG109" s="224">
        <f>IF(O109="zákl. přenesená",K109,0)</f>
        <v>0</v>
      </c>
      <c r="BH109" s="224">
        <f>IF(O109="sníž. přenesená",K109,0)</f>
        <v>0</v>
      </c>
      <c r="BI109" s="224">
        <f>IF(O109="nulová",K109,0)</f>
        <v>0</v>
      </c>
      <c r="BJ109" s="223" t="s">
        <v>100</v>
      </c>
      <c r="BK109" s="220"/>
      <c r="BL109" s="220"/>
      <c r="BM109" s="220"/>
    </row>
    <row r="110" s="2" customFormat="1">
      <c r="A110" s="42"/>
      <c r="B110" s="43"/>
      <c r="C110" s="44"/>
      <c r="D110" s="44"/>
      <c r="E110" s="44"/>
      <c r="F110" s="44"/>
      <c r="G110" s="44"/>
      <c r="H110" s="44"/>
      <c r="I110" s="44"/>
      <c r="J110" s="44"/>
      <c r="K110" s="44"/>
      <c r="L110" s="44"/>
      <c r="M110" s="67"/>
      <c r="S110" s="42"/>
      <c r="T110" s="42"/>
      <c r="U110" s="42"/>
      <c r="V110" s="42"/>
      <c r="W110" s="42"/>
      <c r="X110" s="42"/>
      <c r="Y110" s="42"/>
      <c r="Z110" s="42"/>
      <c r="AA110" s="42"/>
      <c r="AB110" s="42"/>
      <c r="AC110" s="42"/>
      <c r="AD110" s="42"/>
      <c r="AE110" s="42"/>
    </row>
    <row r="111" s="2" customFormat="1" ht="29.28" customHeight="1">
      <c r="A111" s="42"/>
      <c r="B111" s="43"/>
      <c r="C111" s="158" t="s">
        <v>115</v>
      </c>
      <c r="D111" s="159"/>
      <c r="E111" s="159"/>
      <c r="F111" s="159"/>
      <c r="G111" s="159"/>
      <c r="H111" s="159"/>
      <c r="I111" s="159"/>
      <c r="J111" s="159"/>
      <c r="K111" s="160">
        <f>ROUND(K97+K103,2)</f>
        <v>0</v>
      </c>
      <c r="L111" s="159"/>
      <c r="M111" s="67"/>
      <c r="S111" s="42"/>
      <c r="T111" s="42"/>
      <c r="U111" s="42"/>
      <c r="V111" s="42"/>
      <c r="W111" s="42"/>
      <c r="X111" s="42"/>
      <c r="Y111" s="42"/>
      <c r="Z111" s="42"/>
      <c r="AA111" s="42"/>
      <c r="AB111" s="42"/>
      <c r="AC111" s="42"/>
      <c r="AD111" s="42"/>
      <c r="AE111" s="42"/>
    </row>
    <row r="112" s="2" customFormat="1" ht="6.96" customHeight="1">
      <c r="A112" s="42"/>
      <c r="B112" s="70"/>
      <c r="C112" s="71"/>
      <c r="D112" s="71"/>
      <c r="E112" s="71"/>
      <c r="F112" s="71"/>
      <c r="G112" s="71"/>
      <c r="H112" s="71"/>
      <c r="I112" s="71"/>
      <c r="J112" s="71"/>
      <c r="K112" s="71"/>
      <c r="L112" s="71"/>
      <c r="M112" s="67"/>
      <c r="S112" s="42"/>
      <c r="T112" s="42"/>
      <c r="U112" s="42"/>
      <c r="V112" s="42"/>
      <c r="W112" s="42"/>
      <c r="X112" s="42"/>
      <c r="Y112" s="42"/>
      <c r="Z112" s="42"/>
      <c r="AA112" s="42"/>
      <c r="AB112" s="42"/>
      <c r="AC112" s="42"/>
      <c r="AD112" s="42"/>
      <c r="AE112" s="42"/>
    </row>
    <row r="116" s="2" customFormat="1" ht="6.96" customHeight="1">
      <c r="A116" s="42"/>
      <c r="B116" s="72"/>
      <c r="C116" s="73"/>
      <c r="D116" s="73"/>
      <c r="E116" s="73"/>
      <c r="F116" s="73"/>
      <c r="G116" s="73"/>
      <c r="H116" s="73"/>
      <c r="I116" s="73"/>
      <c r="J116" s="73"/>
      <c r="K116" s="73"/>
      <c r="L116" s="73"/>
      <c r="M116" s="67"/>
      <c r="S116" s="42"/>
      <c r="T116" s="42"/>
      <c r="U116" s="42"/>
      <c r="V116" s="42"/>
      <c r="W116" s="42"/>
      <c r="X116" s="42"/>
      <c r="Y116" s="42"/>
      <c r="Z116" s="42"/>
      <c r="AA116" s="42"/>
      <c r="AB116" s="42"/>
      <c r="AC116" s="42"/>
      <c r="AD116" s="42"/>
      <c r="AE116" s="42"/>
    </row>
    <row r="117" s="2" customFormat="1" ht="24.96" customHeight="1">
      <c r="A117" s="42"/>
      <c r="B117" s="43"/>
      <c r="C117" s="22" t="s">
        <v>146</v>
      </c>
      <c r="D117" s="44"/>
      <c r="E117" s="44"/>
      <c r="F117" s="44"/>
      <c r="G117" s="44"/>
      <c r="H117" s="44"/>
      <c r="I117" s="44"/>
      <c r="J117" s="44"/>
      <c r="K117" s="44"/>
      <c r="L117" s="44"/>
      <c r="M117" s="67"/>
      <c r="S117" s="42"/>
      <c r="T117" s="42"/>
      <c r="U117" s="42"/>
      <c r="V117" s="42"/>
      <c r="W117" s="42"/>
      <c r="X117" s="42"/>
      <c r="Y117" s="42"/>
      <c r="Z117" s="42"/>
      <c r="AA117" s="42"/>
      <c r="AB117" s="42"/>
      <c r="AC117" s="42"/>
      <c r="AD117" s="42"/>
      <c r="AE117" s="42"/>
    </row>
    <row r="118" s="2" customFormat="1" ht="6.96" customHeight="1">
      <c r="A118" s="42"/>
      <c r="B118" s="43"/>
      <c r="C118" s="44"/>
      <c r="D118" s="44"/>
      <c r="E118" s="44"/>
      <c r="F118" s="44"/>
      <c r="G118" s="44"/>
      <c r="H118" s="44"/>
      <c r="I118" s="44"/>
      <c r="J118" s="44"/>
      <c r="K118" s="44"/>
      <c r="L118" s="44"/>
      <c r="M118" s="67"/>
      <c r="S118" s="42"/>
      <c r="T118" s="42"/>
      <c r="U118" s="42"/>
      <c r="V118" s="42"/>
      <c r="W118" s="42"/>
      <c r="X118" s="42"/>
      <c r="Y118" s="42"/>
      <c r="Z118" s="42"/>
      <c r="AA118" s="42"/>
      <c r="AB118" s="42"/>
      <c r="AC118" s="42"/>
      <c r="AD118" s="42"/>
      <c r="AE118" s="42"/>
    </row>
    <row r="119" s="2" customFormat="1" ht="12" customHeight="1">
      <c r="A119" s="42"/>
      <c r="B119" s="43"/>
      <c r="C119" s="31" t="s">
        <v>17</v>
      </c>
      <c r="D119" s="44"/>
      <c r="E119" s="44"/>
      <c r="F119" s="44"/>
      <c r="G119" s="44"/>
      <c r="H119" s="44"/>
      <c r="I119" s="44"/>
      <c r="J119" s="44"/>
      <c r="K119" s="44"/>
      <c r="L119" s="44"/>
      <c r="M119" s="67"/>
      <c r="S119" s="42"/>
      <c r="T119" s="42"/>
      <c r="U119" s="42"/>
      <c r="V119" s="42"/>
      <c r="W119" s="42"/>
      <c r="X119" s="42"/>
      <c r="Y119" s="42"/>
      <c r="Z119" s="42"/>
      <c r="AA119" s="42"/>
      <c r="AB119" s="42"/>
      <c r="AC119" s="42"/>
      <c r="AD119" s="42"/>
      <c r="AE119" s="42"/>
    </row>
    <row r="120" s="2" customFormat="1" ht="16.5" customHeight="1">
      <c r="A120" s="42"/>
      <c r="B120" s="43"/>
      <c r="C120" s="44"/>
      <c r="D120" s="44"/>
      <c r="E120" s="202" t="str">
        <f>E7</f>
        <v>Hodonín-ZŠ Vančurova</v>
      </c>
      <c r="F120" s="31"/>
      <c r="G120" s="31"/>
      <c r="H120" s="31"/>
      <c r="I120" s="44"/>
      <c r="J120" s="44"/>
      <c r="K120" s="44"/>
      <c r="L120" s="44"/>
      <c r="M120" s="67"/>
      <c r="S120" s="42"/>
      <c r="T120" s="42"/>
      <c r="U120" s="42"/>
      <c r="V120" s="42"/>
      <c r="W120" s="42"/>
      <c r="X120" s="42"/>
      <c r="Y120" s="42"/>
      <c r="Z120" s="42"/>
      <c r="AA120" s="42"/>
      <c r="AB120" s="42"/>
      <c r="AC120" s="42"/>
      <c r="AD120" s="42"/>
      <c r="AE120" s="42"/>
    </row>
    <row r="121" s="1" customFormat="1" ht="12" customHeight="1">
      <c r="B121" s="20"/>
      <c r="C121" s="31" t="s">
        <v>117</v>
      </c>
      <c r="D121" s="21"/>
      <c r="E121" s="21"/>
      <c r="F121" s="21"/>
      <c r="G121" s="21"/>
      <c r="H121" s="21"/>
      <c r="I121" s="21"/>
      <c r="J121" s="21"/>
      <c r="K121" s="21"/>
      <c r="L121" s="21"/>
      <c r="M121" s="19"/>
    </row>
    <row r="122" s="2" customFormat="1" ht="16.5" customHeight="1">
      <c r="A122" s="42"/>
      <c r="B122" s="43"/>
      <c r="C122" s="44"/>
      <c r="D122" s="44"/>
      <c r="E122" s="202" t="s">
        <v>118</v>
      </c>
      <c r="F122" s="44"/>
      <c r="G122" s="44"/>
      <c r="H122" s="44"/>
      <c r="I122" s="44"/>
      <c r="J122" s="44"/>
      <c r="K122" s="44"/>
      <c r="L122" s="44"/>
      <c r="M122" s="67"/>
      <c r="S122" s="42"/>
      <c r="T122" s="42"/>
      <c r="U122" s="42"/>
      <c r="V122" s="42"/>
      <c r="W122" s="42"/>
      <c r="X122" s="42"/>
      <c r="Y122" s="42"/>
      <c r="Z122" s="42"/>
      <c r="AA122" s="42"/>
      <c r="AB122" s="42"/>
      <c r="AC122" s="42"/>
      <c r="AD122" s="42"/>
      <c r="AE122" s="42"/>
    </row>
    <row r="123" s="2" customFormat="1" ht="12" customHeight="1">
      <c r="A123" s="42"/>
      <c r="B123" s="43"/>
      <c r="C123" s="31" t="s">
        <v>119</v>
      </c>
      <c r="D123" s="44"/>
      <c r="E123" s="44"/>
      <c r="F123" s="44"/>
      <c r="G123" s="44"/>
      <c r="H123" s="44"/>
      <c r="I123" s="44"/>
      <c r="J123" s="44"/>
      <c r="K123" s="44"/>
      <c r="L123" s="44"/>
      <c r="M123" s="67"/>
      <c r="S123" s="42"/>
      <c r="T123" s="42"/>
      <c r="U123" s="42"/>
      <c r="V123" s="42"/>
      <c r="W123" s="42"/>
      <c r="X123" s="42"/>
      <c r="Y123" s="42"/>
      <c r="Z123" s="42"/>
      <c r="AA123" s="42"/>
      <c r="AB123" s="42"/>
      <c r="AC123" s="42"/>
      <c r="AD123" s="42"/>
      <c r="AE123" s="42"/>
    </row>
    <row r="124" s="2" customFormat="1" ht="16.5" customHeight="1">
      <c r="A124" s="42"/>
      <c r="B124" s="43"/>
      <c r="C124" s="44"/>
      <c r="D124" s="44"/>
      <c r="E124" s="80" t="str">
        <f>E11</f>
        <v>03 - Rozpočet vegetačních úprav</v>
      </c>
      <c r="F124" s="44"/>
      <c r="G124" s="44"/>
      <c r="H124" s="44"/>
      <c r="I124" s="44"/>
      <c r="J124" s="44"/>
      <c r="K124" s="44"/>
      <c r="L124" s="44"/>
      <c r="M124" s="67"/>
      <c r="S124" s="42"/>
      <c r="T124" s="42"/>
      <c r="U124" s="42"/>
      <c r="V124" s="42"/>
      <c r="W124" s="42"/>
      <c r="X124" s="42"/>
      <c r="Y124" s="42"/>
      <c r="Z124" s="42"/>
      <c r="AA124" s="42"/>
      <c r="AB124" s="42"/>
      <c r="AC124" s="42"/>
      <c r="AD124" s="42"/>
      <c r="AE124" s="42"/>
    </row>
    <row r="125" s="2" customFormat="1" ht="6.96" customHeight="1">
      <c r="A125" s="42"/>
      <c r="B125" s="43"/>
      <c r="C125" s="44"/>
      <c r="D125" s="44"/>
      <c r="E125" s="44"/>
      <c r="F125" s="44"/>
      <c r="G125" s="44"/>
      <c r="H125" s="44"/>
      <c r="I125" s="44"/>
      <c r="J125" s="44"/>
      <c r="K125" s="44"/>
      <c r="L125" s="44"/>
      <c r="M125" s="67"/>
      <c r="S125" s="42"/>
      <c r="T125" s="42"/>
      <c r="U125" s="42"/>
      <c r="V125" s="42"/>
      <c r="W125" s="42"/>
      <c r="X125" s="42"/>
      <c r="Y125" s="42"/>
      <c r="Z125" s="42"/>
      <c r="AA125" s="42"/>
      <c r="AB125" s="42"/>
      <c r="AC125" s="42"/>
      <c r="AD125" s="42"/>
      <c r="AE125" s="42"/>
    </row>
    <row r="126" s="2" customFormat="1" ht="12" customHeight="1">
      <c r="A126" s="42"/>
      <c r="B126" s="43"/>
      <c r="C126" s="31" t="s">
        <v>23</v>
      </c>
      <c r="D126" s="44"/>
      <c r="E126" s="44"/>
      <c r="F126" s="26" t="str">
        <f>F14</f>
        <v>Hodonín, ZŠ Vančurova</v>
      </c>
      <c r="G126" s="44"/>
      <c r="H126" s="44"/>
      <c r="I126" s="31" t="s">
        <v>25</v>
      </c>
      <c r="J126" s="83" t="str">
        <f>IF(J14="","",J14)</f>
        <v>24. 1. 2020</v>
      </c>
      <c r="K126" s="44"/>
      <c r="L126" s="44"/>
      <c r="M126" s="67"/>
      <c r="S126" s="42"/>
      <c r="T126" s="42"/>
      <c r="U126" s="42"/>
      <c r="V126" s="42"/>
      <c r="W126" s="42"/>
      <c r="X126" s="42"/>
      <c r="Y126" s="42"/>
      <c r="Z126" s="42"/>
      <c r="AA126" s="42"/>
      <c r="AB126" s="42"/>
      <c r="AC126" s="42"/>
      <c r="AD126" s="42"/>
      <c r="AE126" s="42"/>
    </row>
    <row r="127" s="2" customFormat="1" ht="6.96" customHeight="1">
      <c r="A127" s="42"/>
      <c r="B127" s="43"/>
      <c r="C127" s="44"/>
      <c r="D127" s="44"/>
      <c r="E127" s="44"/>
      <c r="F127" s="44"/>
      <c r="G127" s="44"/>
      <c r="H127" s="44"/>
      <c r="I127" s="44"/>
      <c r="J127" s="44"/>
      <c r="K127" s="44"/>
      <c r="L127" s="44"/>
      <c r="M127" s="67"/>
      <c r="S127" s="42"/>
      <c r="T127" s="42"/>
      <c r="U127" s="42"/>
      <c r="V127" s="42"/>
      <c r="W127" s="42"/>
      <c r="X127" s="42"/>
      <c r="Y127" s="42"/>
      <c r="Z127" s="42"/>
      <c r="AA127" s="42"/>
      <c r="AB127" s="42"/>
      <c r="AC127" s="42"/>
      <c r="AD127" s="42"/>
      <c r="AE127" s="42"/>
    </row>
    <row r="128" s="2" customFormat="1" ht="40.05" customHeight="1">
      <c r="A128" s="42"/>
      <c r="B128" s="43"/>
      <c r="C128" s="31" t="s">
        <v>31</v>
      </c>
      <c r="D128" s="44"/>
      <c r="E128" s="44"/>
      <c r="F128" s="26" t="str">
        <f>E17</f>
        <v>Město Hodonín</v>
      </c>
      <c r="G128" s="44"/>
      <c r="H128" s="44"/>
      <c r="I128" s="31" t="s">
        <v>39</v>
      </c>
      <c r="J128" s="36" t="str">
        <f>E23</f>
        <v>Ing.Jana Janíková, Ing.Denisa Hrubanová PhD.</v>
      </c>
      <c r="K128" s="44"/>
      <c r="L128" s="44"/>
      <c r="M128" s="67"/>
      <c r="S128" s="42"/>
      <c r="T128" s="42"/>
      <c r="U128" s="42"/>
      <c r="V128" s="42"/>
      <c r="W128" s="42"/>
      <c r="X128" s="42"/>
      <c r="Y128" s="42"/>
      <c r="Z128" s="42"/>
      <c r="AA128" s="42"/>
      <c r="AB128" s="42"/>
      <c r="AC128" s="42"/>
      <c r="AD128" s="42"/>
      <c r="AE128" s="42"/>
    </row>
    <row r="129" s="2" customFormat="1" ht="40.05" customHeight="1">
      <c r="A129" s="42"/>
      <c r="B129" s="43"/>
      <c r="C129" s="31" t="s">
        <v>37</v>
      </c>
      <c r="D129" s="44"/>
      <c r="E129" s="44"/>
      <c r="F129" s="26" t="str">
        <f>IF(E20="","",E20)</f>
        <v>Vyplň údaj</v>
      </c>
      <c r="G129" s="44"/>
      <c r="H129" s="44"/>
      <c r="I129" s="31" t="s">
        <v>41</v>
      </c>
      <c r="J129" s="36" t="str">
        <f>E26</f>
        <v>ZaKT s.r.o, Ponávka 2,602 00 BRNO</v>
      </c>
      <c r="K129" s="44"/>
      <c r="L129" s="44"/>
      <c r="M129" s="67"/>
      <c r="S129" s="42"/>
      <c r="T129" s="42"/>
      <c r="U129" s="42"/>
      <c r="V129" s="42"/>
      <c r="W129" s="42"/>
      <c r="X129" s="42"/>
      <c r="Y129" s="42"/>
      <c r="Z129" s="42"/>
      <c r="AA129" s="42"/>
      <c r="AB129" s="42"/>
      <c r="AC129" s="42"/>
      <c r="AD129" s="42"/>
      <c r="AE129" s="42"/>
    </row>
    <row r="130" s="2" customFormat="1" ht="10.32" customHeight="1">
      <c r="A130" s="42"/>
      <c r="B130" s="43"/>
      <c r="C130" s="44"/>
      <c r="D130" s="44"/>
      <c r="E130" s="44"/>
      <c r="F130" s="44"/>
      <c r="G130" s="44"/>
      <c r="H130" s="44"/>
      <c r="I130" s="44"/>
      <c r="J130" s="44"/>
      <c r="K130" s="44"/>
      <c r="L130" s="44"/>
      <c r="M130" s="67"/>
      <c r="S130" s="42"/>
      <c r="T130" s="42"/>
      <c r="U130" s="42"/>
      <c r="V130" s="42"/>
      <c r="W130" s="42"/>
      <c r="X130" s="42"/>
      <c r="Y130" s="42"/>
      <c r="Z130" s="42"/>
      <c r="AA130" s="42"/>
      <c r="AB130" s="42"/>
      <c r="AC130" s="42"/>
      <c r="AD130" s="42"/>
      <c r="AE130" s="42"/>
    </row>
    <row r="131" s="11" customFormat="1" ht="29.28" customHeight="1">
      <c r="A131" s="225"/>
      <c r="B131" s="226"/>
      <c r="C131" s="227" t="s">
        <v>147</v>
      </c>
      <c r="D131" s="228" t="s">
        <v>76</v>
      </c>
      <c r="E131" s="228" t="s">
        <v>72</v>
      </c>
      <c r="F131" s="228" t="s">
        <v>73</v>
      </c>
      <c r="G131" s="228" t="s">
        <v>148</v>
      </c>
      <c r="H131" s="228" t="s">
        <v>149</v>
      </c>
      <c r="I131" s="228" t="s">
        <v>150</v>
      </c>
      <c r="J131" s="228" t="s">
        <v>151</v>
      </c>
      <c r="K131" s="228" t="s">
        <v>131</v>
      </c>
      <c r="L131" s="229" t="s">
        <v>152</v>
      </c>
      <c r="M131" s="230"/>
      <c r="N131" s="104" t="s">
        <v>1</v>
      </c>
      <c r="O131" s="105" t="s">
        <v>55</v>
      </c>
      <c r="P131" s="105" t="s">
        <v>153</v>
      </c>
      <c r="Q131" s="105" t="s">
        <v>154</v>
      </c>
      <c r="R131" s="105" t="s">
        <v>155</v>
      </c>
      <c r="S131" s="105" t="s">
        <v>156</v>
      </c>
      <c r="T131" s="105" t="s">
        <v>157</v>
      </c>
      <c r="U131" s="105" t="s">
        <v>158</v>
      </c>
      <c r="V131" s="105" t="s">
        <v>159</v>
      </c>
      <c r="W131" s="105" t="s">
        <v>160</v>
      </c>
      <c r="X131" s="106" t="s">
        <v>161</v>
      </c>
      <c r="Y131" s="225"/>
      <c r="Z131" s="225"/>
      <c r="AA131" s="225"/>
      <c r="AB131" s="225"/>
      <c r="AC131" s="225"/>
      <c r="AD131" s="225"/>
      <c r="AE131" s="225"/>
    </row>
    <row r="132" s="2" customFormat="1" ht="22.8" customHeight="1">
      <c r="A132" s="42"/>
      <c r="B132" s="43"/>
      <c r="C132" s="111" t="s">
        <v>162</v>
      </c>
      <c r="D132" s="44"/>
      <c r="E132" s="44"/>
      <c r="F132" s="44"/>
      <c r="G132" s="44"/>
      <c r="H132" s="44"/>
      <c r="I132" s="44"/>
      <c r="J132" s="44"/>
      <c r="K132" s="231">
        <f>BK132</f>
        <v>0</v>
      </c>
      <c r="L132" s="44"/>
      <c r="M132" s="45"/>
      <c r="N132" s="107"/>
      <c r="O132" s="232"/>
      <c r="P132" s="108"/>
      <c r="Q132" s="233">
        <f>Q133</f>
        <v>0</v>
      </c>
      <c r="R132" s="233">
        <f>R133</f>
        <v>0</v>
      </c>
      <c r="S132" s="108"/>
      <c r="T132" s="234">
        <f>T133</f>
        <v>0</v>
      </c>
      <c r="U132" s="108"/>
      <c r="V132" s="234">
        <f>V133</f>
        <v>13.265265000000001</v>
      </c>
      <c r="W132" s="108"/>
      <c r="X132" s="235">
        <f>X133</f>
        <v>0</v>
      </c>
      <c r="Y132" s="42"/>
      <c r="Z132" s="42"/>
      <c r="AA132" s="42"/>
      <c r="AB132" s="42"/>
      <c r="AC132" s="42"/>
      <c r="AD132" s="42"/>
      <c r="AE132" s="42"/>
      <c r="AT132" s="16" t="s">
        <v>92</v>
      </c>
      <c r="AU132" s="16" t="s">
        <v>133</v>
      </c>
      <c r="BK132" s="236">
        <f>BK133</f>
        <v>0</v>
      </c>
    </row>
    <row r="133" s="12" customFormat="1" ht="25.92" customHeight="1">
      <c r="A133" s="12"/>
      <c r="B133" s="237"/>
      <c r="C133" s="238"/>
      <c r="D133" s="239" t="s">
        <v>92</v>
      </c>
      <c r="E133" s="240" t="s">
        <v>163</v>
      </c>
      <c r="F133" s="240" t="s">
        <v>164</v>
      </c>
      <c r="G133" s="238"/>
      <c r="H133" s="238"/>
      <c r="I133" s="241"/>
      <c r="J133" s="241"/>
      <c r="K133" s="242">
        <f>BK133</f>
        <v>0</v>
      </c>
      <c r="L133" s="238"/>
      <c r="M133" s="243"/>
      <c r="N133" s="244"/>
      <c r="O133" s="245"/>
      <c r="P133" s="245"/>
      <c r="Q133" s="246">
        <f>Q134+Q310</f>
        <v>0</v>
      </c>
      <c r="R133" s="246">
        <f>R134+R310</f>
        <v>0</v>
      </c>
      <c r="S133" s="245"/>
      <c r="T133" s="247">
        <f>T134+T310</f>
        <v>0</v>
      </c>
      <c r="U133" s="245"/>
      <c r="V133" s="247">
        <f>V134+V310</f>
        <v>13.265265000000001</v>
      </c>
      <c r="W133" s="245"/>
      <c r="X133" s="248">
        <f>X134+X310</f>
        <v>0</v>
      </c>
      <c r="Y133" s="12"/>
      <c r="Z133" s="12"/>
      <c r="AA133" s="12"/>
      <c r="AB133" s="12"/>
      <c r="AC133" s="12"/>
      <c r="AD133" s="12"/>
      <c r="AE133" s="12"/>
      <c r="AR133" s="249" t="s">
        <v>100</v>
      </c>
      <c r="AT133" s="250" t="s">
        <v>92</v>
      </c>
      <c r="AU133" s="250" t="s">
        <v>93</v>
      </c>
      <c r="AY133" s="249" t="s">
        <v>165</v>
      </c>
      <c r="BK133" s="251">
        <f>BK134+BK310</f>
        <v>0</v>
      </c>
    </row>
    <row r="134" s="12" customFormat="1" ht="22.8" customHeight="1">
      <c r="A134" s="12"/>
      <c r="B134" s="237"/>
      <c r="C134" s="238"/>
      <c r="D134" s="239" t="s">
        <v>92</v>
      </c>
      <c r="E134" s="252" t="s">
        <v>100</v>
      </c>
      <c r="F134" s="252" t="s">
        <v>166</v>
      </c>
      <c r="G134" s="238"/>
      <c r="H134" s="238"/>
      <c r="I134" s="241"/>
      <c r="J134" s="241"/>
      <c r="K134" s="253">
        <f>BK134</f>
        <v>0</v>
      </c>
      <c r="L134" s="238"/>
      <c r="M134" s="243"/>
      <c r="N134" s="244"/>
      <c r="O134" s="245"/>
      <c r="P134" s="245"/>
      <c r="Q134" s="246">
        <f>SUM(Q135:Q309)</f>
        <v>0</v>
      </c>
      <c r="R134" s="246">
        <f>SUM(R135:R309)</f>
        <v>0</v>
      </c>
      <c r="S134" s="245"/>
      <c r="T134" s="247">
        <f>SUM(T135:T309)</f>
        <v>0</v>
      </c>
      <c r="U134" s="245"/>
      <c r="V134" s="247">
        <f>SUM(V135:V309)</f>
        <v>13.265265000000001</v>
      </c>
      <c r="W134" s="245"/>
      <c r="X134" s="248">
        <f>SUM(X135:X309)</f>
        <v>0</v>
      </c>
      <c r="Y134" s="12"/>
      <c r="Z134" s="12"/>
      <c r="AA134" s="12"/>
      <c r="AB134" s="12"/>
      <c r="AC134" s="12"/>
      <c r="AD134" s="12"/>
      <c r="AE134" s="12"/>
      <c r="AR134" s="249" t="s">
        <v>100</v>
      </c>
      <c r="AT134" s="250" t="s">
        <v>92</v>
      </c>
      <c r="AU134" s="250" t="s">
        <v>100</v>
      </c>
      <c r="AY134" s="249" t="s">
        <v>165</v>
      </c>
      <c r="BK134" s="251">
        <f>SUM(BK135:BK309)</f>
        <v>0</v>
      </c>
    </row>
    <row r="135" s="2" customFormat="1" ht="37.8" customHeight="1">
      <c r="A135" s="42"/>
      <c r="B135" s="43"/>
      <c r="C135" s="254" t="s">
        <v>100</v>
      </c>
      <c r="D135" s="254" t="s">
        <v>167</v>
      </c>
      <c r="E135" s="255" t="s">
        <v>168</v>
      </c>
      <c r="F135" s="256" t="s">
        <v>169</v>
      </c>
      <c r="G135" s="257" t="s">
        <v>170</v>
      </c>
      <c r="H135" s="258">
        <v>4</v>
      </c>
      <c r="I135" s="259"/>
      <c r="J135" s="259"/>
      <c r="K135" s="260">
        <f>ROUND(P135*H135,2)</f>
        <v>0</v>
      </c>
      <c r="L135" s="256" t="s">
        <v>171</v>
      </c>
      <c r="M135" s="45"/>
      <c r="N135" s="261" t="s">
        <v>1</v>
      </c>
      <c r="O135" s="262" t="s">
        <v>56</v>
      </c>
      <c r="P135" s="263">
        <f>I135+J135</f>
        <v>0</v>
      </c>
      <c r="Q135" s="263">
        <f>ROUND(I135*H135,2)</f>
        <v>0</v>
      </c>
      <c r="R135" s="263">
        <f>ROUND(J135*H135,2)</f>
        <v>0</v>
      </c>
      <c r="S135" s="95"/>
      <c r="T135" s="264">
        <f>S135*H135</f>
        <v>0</v>
      </c>
      <c r="U135" s="264">
        <v>0</v>
      </c>
      <c r="V135" s="264">
        <f>U135*H135</f>
        <v>0</v>
      </c>
      <c r="W135" s="264">
        <v>0</v>
      </c>
      <c r="X135" s="265">
        <f>W135*H135</f>
        <v>0</v>
      </c>
      <c r="Y135" s="42"/>
      <c r="Z135" s="42"/>
      <c r="AA135" s="42"/>
      <c r="AB135" s="42"/>
      <c r="AC135" s="42"/>
      <c r="AD135" s="42"/>
      <c r="AE135" s="42"/>
      <c r="AR135" s="266" t="s">
        <v>172</v>
      </c>
      <c r="AT135" s="266" t="s">
        <v>167</v>
      </c>
      <c r="AU135" s="266" t="s">
        <v>22</v>
      </c>
      <c r="AY135" s="16" t="s">
        <v>165</v>
      </c>
      <c r="BE135" s="154">
        <f>IF(O135="základní",K135,0)</f>
        <v>0</v>
      </c>
      <c r="BF135" s="154">
        <f>IF(O135="snížená",K135,0)</f>
        <v>0</v>
      </c>
      <c r="BG135" s="154">
        <f>IF(O135="zákl. přenesená",K135,0)</f>
        <v>0</v>
      </c>
      <c r="BH135" s="154">
        <f>IF(O135="sníž. přenesená",K135,0)</f>
        <v>0</v>
      </c>
      <c r="BI135" s="154">
        <f>IF(O135="nulová",K135,0)</f>
        <v>0</v>
      </c>
      <c r="BJ135" s="16" t="s">
        <v>100</v>
      </c>
      <c r="BK135" s="154">
        <f>ROUND(P135*H135,2)</f>
        <v>0</v>
      </c>
      <c r="BL135" s="16" t="s">
        <v>172</v>
      </c>
      <c r="BM135" s="266" t="s">
        <v>173</v>
      </c>
    </row>
    <row r="136" s="2" customFormat="1">
      <c r="A136" s="42"/>
      <c r="B136" s="43"/>
      <c r="C136" s="44"/>
      <c r="D136" s="267" t="s">
        <v>174</v>
      </c>
      <c r="E136" s="44"/>
      <c r="F136" s="268" t="s">
        <v>175</v>
      </c>
      <c r="G136" s="44"/>
      <c r="H136" s="44"/>
      <c r="I136" s="222"/>
      <c r="J136" s="222"/>
      <c r="K136" s="44"/>
      <c r="L136" s="44"/>
      <c r="M136" s="45"/>
      <c r="N136" s="269"/>
      <c r="O136" s="270"/>
      <c r="P136" s="95"/>
      <c r="Q136" s="95"/>
      <c r="R136" s="95"/>
      <c r="S136" s="95"/>
      <c r="T136" s="95"/>
      <c r="U136" s="95"/>
      <c r="V136" s="95"/>
      <c r="W136" s="95"/>
      <c r="X136" s="96"/>
      <c r="Y136" s="42"/>
      <c r="Z136" s="42"/>
      <c r="AA136" s="42"/>
      <c r="AB136" s="42"/>
      <c r="AC136" s="42"/>
      <c r="AD136" s="42"/>
      <c r="AE136" s="42"/>
      <c r="AT136" s="16" t="s">
        <v>174</v>
      </c>
      <c r="AU136" s="16" t="s">
        <v>22</v>
      </c>
    </row>
    <row r="137" s="2" customFormat="1" ht="14.4" customHeight="1">
      <c r="A137" s="42"/>
      <c r="B137" s="43"/>
      <c r="C137" s="271" t="s">
        <v>22</v>
      </c>
      <c r="D137" s="271" t="s">
        <v>176</v>
      </c>
      <c r="E137" s="272" t="s">
        <v>177</v>
      </c>
      <c r="F137" s="273" t="s">
        <v>178</v>
      </c>
      <c r="G137" s="274" t="s">
        <v>179</v>
      </c>
      <c r="H137" s="275">
        <v>0.80000000000000004</v>
      </c>
      <c r="I137" s="276"/>
      <c r="J137" s="277"/>
      <c r="K137" s="278">
        <f>ROUND(P137*H137,2)</f>
        <v>0</v>
      </c>
      <c r="L137" s="273" t="s">
        <v>1</v>
      </c>
      <c r="M137" s="279"/>
      <c r="N137" s="280" t="s">
        <v>1</v>
      </c>
      <c r="O137" s="262" t="s">
        <v>56</v>
      </c>
      <c r="P137" s="263">
        <f>I137+J137</f>
        <v>0</v>
      </c>
      <c r="Q137" s="263">
        <f>ROUND(I137*H137,2)</f>
        <v>0</v>
      </c>
      <c r="R137" s="263">
        <f>ROUND(J137*H137,2)</f>
        <v>0</v>
      </c>
      <c r="S137" s="95"/>
      <c r="T137" s="264">
        <f>S137*H137</f>
        <v>0</v>
      </c>
      <c r="U137" s="264">
        <v>1.6000000000000001</v>
      </c>
      <c r="V137" s="264">
        <f>U137*H137</f>
        <v>1.2800000000000003</v>
      </c>
      <c r="W137" s="264">
        <v>0</v>
      </c>
      <c r="X137" s="265">
        <f>W137*H137</f>
        <v>0</v>
      </c>
      <c r="Y137" s="42"/>
      <c r="Z137" s="42"/>
      <c r="AA137" s="42"/>
      <c r="AB137" s="42"/>
      <c r="AC137" s="42"/>
      <c r="AD137" s="42"/>
      <c r="AE137" s="42"/>
      <c r="AR137" s="266" t="s">
        <v>180</v>
      </c>
      <c r="AT137" s="266" t="s">
        <v>176</v>
      </c>
      <c r="AU137" s="266" t="s">
        <v>22</v>
      </c>
      <c r="AY137" s="16" t="s">
        <v>165</v>
      </c>
      <c r="BE137" s="154">
        <f>IF(O137="základní",K137,0)</f>
        <v>0</v>
      </c>
      <c r="BF137" s="154">
        <f>IF(O137="snížená",K137,0)</f>
        <v>0</v>
      </c>
      <c r="BG137" s="154">
        <f>IF(O137="zákl. přenesená",K137,0)</f>
        <v>0</v>
      </c>
      <c r="BH137" s="154">
        <f>IF(O137="sníž. přenesená",K137,0)</f>
        <v>0</v>
      </c>
      <c r="BI137" s="154">
        <f>IF(O137="nulová",K137,0)</f>
        <v>0</v>
      </c>
      <c r="BJ137" s="16" t="s">
        <v>100</v>
      </c>
      <c r="BK137" s="154">
        <f>ROUND(P137*H137,2)</f>
        <v>0</v>
      </c>
      <c r="BL137" s="16" t="s">
        <v>172</v>
      </c>
      <c r="BM137" s="266" t="s">
        <v>181</v>
      </c>
    </row>
    <row r="138" s="2" customFormat="1">
      <c r="A138" s="42"/>
      <c r="B138" s="43"/>
      <c r="C138" s="44"/>
      <c r="D138" s="267" t="s">
        <v>182</v>
      </c>
      <c r="E138" s="44"/>
      <c r="F138" s="268" t="s">
        <v>183</v>
      </c>
      <c r="G138" s="44"/>
      <c r="H138" s="44"/>
      <c r="I138" s="222"/>
      <c r="J138" s="222"/>
      <c r="K138" s="44"/>
      <c r="L138" s="44"/>
      <c r="M138" s="45"/>
      <c r="N138" s="269"/>
      <c r="O138" s="270"/>
      <c r="P138" s="95"/>
      <c r="Q138" s="95"/>
      <c r="R138" s="95"/>
      <c r="S138" s="95"/>
      <c r="T138" s="95"/>
      <c r="U138" s="95"/>
      <c r="V138" s="95"/>
      <c r="W138" s="95"/>
      <c r="X138" s="96"/>
      <c r="Y138" s="42"/>
      <c r="Z138" s="42"/>
      <c r="AA138" s="42"/>
      <c r="AB138" s="42"/>
      <c r="AC138" s="42"/>
      <c r="AD138" s="42"/>
      <c r="AE138" s="42"/>
      <c r="AT138" s="16" t="s">
        <v>182</v>
      </c>
      <c r="AU138" s="16" t="s">
        <v>22</v>
      </c>
    </row>
    <row r="139" s="13" customFormat="1">
      <c r="A139" s="13"/>
      <c r="B139" s="281"/>
      <c r="C139" s="282"/>
      <c r="D139" s="267" t="s">
        <v>184</v>
      </c>
      <c r="E139" s="283" t="s">
        <v>1</v>
      </c>
      <c r="F139" s="284" t="s">
        <v>185</v>
      </c>
      <c r="G139" s="282"/>
      <c r="H139" s="285">
        <v>0.80000000000000004</v>
      </c>
      <c r="I139" s="286"/>
      <c r="J139" s="286"/>
      <c r="K139" s="282"/>
      <c r="L139" s="282"/>
      <c r="M139" s="287"/>
      <c r="N139" s="288"/>
      <c r="O139" s="289"/>
      <c r="P139" s="289"/>
      <c r="Q139" s="289"/>
      <c r="R139" s="289"/>
      <c r="S139" s="289"/>
      <c r="T139" s="289"/>
      <c r="U139" s="289"/>
      <c r="V139" s="289"/>
      <c r="W139" s="289"/>
      <c r="X139" s="290"/>
      <c r="Y139" s="13"/>
      <c r="Z139" s="13"/>
      <c r="AA139" s="13"/>
      <c r="AB139" s="13"/>
      <c r="AC139" s="13"/>
      <c r="AD139" s="13"/>
      <c r="AE139" s="13"/>
      <c r="AT139" s="291" t="s">
        <v>184</v>
      </c>
      <c r="AU139" s="291" t="s">
        <v>22</v>
      </c>
      <c r="AV139" s="13" t="s">
        <v>22</v>
      </c>
      <c r="AW139" s="13" t="s">
        <v>5</v>
      </c>
      <c r="AX139" s="13" t="s">
        <v>100</v>
      </c>
      <c r="AY139" s="291" t="s">
        <v>165</v>
      </c>
    </row>
    <row r="140" s="2" customFormat="1" ht="37.8" customHeight="1">
      <c r="A140" s="42"/>
      <c r="B140" s="43"/>
      <c r="C140" s="254" t="s">
        <v>186</v>
      </c>
      <c r="D140" s="254" t="s">
        <v>167</v>
      </c>
      <c r="E140" s="255" t="s">
        <v>187</v>
      </c>
      <c r="F140" s="256" t="s">
        <v>188</v>
      </c>
      <c r="G140" s="257" t="s">
        <v>170</v>
      </c>
      <c r="H140" s="258">
        <v>790</v>
      </c>
      <c r="I140" s="259"/>
      <c r="J140" s="259"/>
      <c r="K140" s="260">
        <f>ROUND(P140*H140,2)</f>
        <v>0</v>
      </c>
      <c r="L140" s="256" t="s">
        <v>171</v>
      </c>
      <c r="M140" s="45"/>
      <c r="N140" s="261" t="s">
        <v>1</v>
      </c>
      <c r="O140" s="262" t="s">
        <v>56</v>
      </c>
      <c r="P140" s="263">
        <f>I140+J140</f>
        <v>0</v>
      </c>
      <c r="Q140" s="263">
        <f>ROUND(I140*H140,2)</f>
        <v>0</v>
      </c>
      <c r="R140" s="263">
        <f>ROUND(J140*H140,2)</f>
        <v>0</v>
      </c>
      <c r="S140" s="95"/>
      <c r="T140" s="264">
        <f>S140*H140</f>
        <v>0</v>
      </c>
      <c r="U140" s="264">
        <v>0</v>
      </c>
      <c r="V140" s="264">
        <f>U140*H140</f>
        <v>0</v>
      </c>
      <c r="W140" s="264">
        <v>0</v>
      </c>
      <c r="X140" s="265">
        <f>W140*H140</f>
        <v>0</v>
      </c>
      <c r="Y140" s="42"/>
      <c r="Z140" s="42"/>
      <c r="AA140" s="42"/>
      <c r="AB140" s="42"/>
      <c r="AC140" s="42"/>
      <c r="AD140" s="42"/>
      <c r="AE140" s="42"/>
      <c r="AR140" s="266" t="s">
        <v>172</v>
      </c>
      <c r="AT140" s="266" t="s">
        <v>167</v>
      </c>
      <c r="AU140" s="266" t="s">
        <v>22</v>
      </c>
      <c r="AY140" s="16" t="s">
        <v>165</v>
      </c>
      <c r="BE140" s="154">
        <f>IF(O140="základní",K140,0)</f>
        <v>0</v>
      </c>
      <c r="BF140" s="154">
        <f>IF(O140="snížená",K140,0)</f>
        <v>0</v>
      </c>
      <c r="BG140" s="154">
        <f>IF(O140="zákl. přenesená",K140,0)</f>
        <v>0</v>
      </c>
      <c r="BH140" s="154">
        <f>IF(O140="sníž. přenesená",K140,0)</f>
        <v>0</v>
      </c>
      <c r="BI140" s="154">
        <f>IF(O140="nulová",K140,0)</f>
        <v>0</v>
      </c>
      <c r="BJ140" s="16" t="s">
        <v>100</v>
      </c>
      <c r="BK140" s="154">
        <f>ROUND(P140*H140,2)</f>
        <v>0</v>
      </c>
      <c r="BL140" s="16" t="s">
        <v>172</v>
      </c>
      <c r="BM140" s="266" t="s">
        <v>189</v>
      </c>
    </row>
    <row r="141" s="2" customFormat="1">
      <c r="A141" s="42"/>
      <c r="B141" s="43"/>
      <c r="C141" s="44"/>
      <c r="D141" s="267" t="s">
        <v>174</v>
      </c>
      <c r="E141" s="44"/>
      <c r="F141" s="268" t="s">
        <v>190</v>
      </c>
      <c r="G141" s="44"/>
      <c r="H141" s="44"/>
      <c r="I141" s="222"/>
      <c r="J141" s="222"/>
      <c r="K141" s="44"/>
      <c r="L141" s="44"/>
      <c r="M141" s="45"/>
      <c r="N141" s="269"/>
      <c r="O141" s="270"/>
      <c r="P141" s="95"/>
      <c r="Q141" s="95"/>
      <c r="R141" s="95"/>
      <c r="S141" s="95"/>
      <c r="T141" s="95"/>
      <c r="U141" s="95"/>
      <c r="V141" s="95"/>
      <c r="W141" s="95"/>
      <c r="X141" s="96"/>
      <c r="Y141" s="42"/>
      <c r="Z141" s="42"/>
      <c r="AA141" s="42"/>
      <c r="AB141" s="42"/>
      <c r="AC141" s="42"/>
      <c r="AD141" s="42"/>
      <c r="AE141" s="42"/>
      <c r="AT141" s="16" t="s">
        <v>174</v>
      </c>
      <c r="AU141" s="16" t="s">
        <v>22</v>
      </c>
    </row>
    <row r="142" s="2" customFormat="1">
      <c r="A142" s="42"/>
      <c r="B142" s="43"/>
      <c r="C142" s="44"/>
      <c r="D142" s="267" t="s">
        <v>182</v>
      </c>
      <c r="E142" s="44"/>
      <c r="F142" s="268" t="s">
        <v>191</v>
      </c>
      <c r="G142" s="44"/>
      <c r="H142" s="44"/>
      <c r="I142" s="222"/>
      <c r="J142" s="222"/>
      <c r="K142" s="44"/>
      <c r="L142" s="44"/>
      <c r="M142" s="45"/>
      <c r="N142" s="269"/>
      <c r="O142" s="270"/>
      <c r="P142" s="95"/>
      <c r="Q142" s="95"/>
      <c r="R142" s="95"/>
      <c r="S142" s="95"/>
      <c r="T142" s="95"/>
      <c r="U142" s="95"/>
      <c r="V142" s="95"/>
      <c r="W142" s="95"/>
      <c r="X142" s="96"/>
      <c r="Y142" s="42"/>
      <c r="Z142" s="42"/>
      <c r="AA142" s="42"/>
      <c r="AB142" s="42"/>
      <c r="AC142" s="42"/>
      <c r="AD142" s="42"/>
      <c r="AE142" s="42"/>
      <c r="AT142" s="16" t="s">
        <v>182</v>
      </c>
      <c r="AU142" s="16" t="s">
        <v>22</v>
      </c>
    </row>
    <row r="143" s="13" customFormat="1">
      <c r="A143" s="13"/>
      <c r="B143" s="281"/>
      <c r="C143" s="282"/>
      <c r="D143" s="267" t="s">
        <v>184</v>
      </c>
      <c r="E143" s="283" t="s">
        <v>1</v>
      </c>
      <c r="F143" s="284" t="s">
        <v>192</v>
      </c>
      <c r="G143" s="282"/>
      <c r="H143" s="285">
        <v>790</v>
      </c>
      <c r="I143" s="286"/>
      <c r="J143" s="286"/>
      <c r="K143" s="282"/>
      <c r="L143" s="282"/>
      <c r="M143" s="287"/>
      <c r="N143" s="288"/>
      <c r="O143" s="289"/>
      <c r="P143" s="289"/>
      <c r="Q143" s="289"/>
      <c r="R143" s="289"/>
      <c r="S143" s="289"/>
      <c r="T143" s="289"/>
      <c r="U143" s="289"/>
      <c r="V143" s="289"/>
      <c r="W143" s="289"/>
      <c r="X143" s="290"/>
      <c r="Y143" s="13"/>
      <c r="Z143" s="13"/>
      <c r="AA143" s="13"/>
      <c r="AB143" s="13"/>
      <c r="AC143" s="13"/>
      <c r="AD143" s="13"/>
      <c r="AE143" s="13"/>
      <c r="AT143" s="291" t="s">
        <v>184</v>
      </c>
      <c r="AU143" s="291" t="s">
        <v>22</v>
      </c>
      <c r="AV143" s="13" t="s">
        <v>22</v>
      </c>
      <c r="AW143" s="13" t="s">
        <v>5</v>
      </c>
      <c r="AX143" s="13" t="s">
        <v>100</v>
      </c>
      <c r="AY143" s="291" t="s">
        <v>165</v>
      </c>
    </row>
    <row r="144" s="2" customFormat="1" ht="37.8" customHeight="1">
      <c r="A144" s="42"/>
      <c r="B144" s="43"/>
      <c r="C144" s="254" t="s">
        <v>172</v>
      </c>
      <c r="D144" s="254" t="s">
        <v>167</v>
      </c>
      <c r="E144" s="255" t="s">
        <v>193</v>
      </c>
      <c r="F144" s="256" t="s">
        <v>194</v>
      </c>
      <c r="G144" s="257" t="s">
        <v>170</v>
      </c>
      <c r="H144" s="258">
        <v>117</v>
      </c>
      <c r="I144" s="259"/>
      <c r="J144" s="259"/>
      <c r="K144" s="260">
        <f>ROUND(P144*H144,2)</f>
        <v>0</v>
      </c>
      <c r="L144" s="256" t="s">
        <v>171</v>
      </c>
      <c r="M144" s="45"/>
      <c r="N144" s="261" t="s">
        <v>1</v>
      </c>
      <c r="O144" s="262" t="s">
        <v>56</v>
      </c>
      <c r="P144" s="263">
        <f>I144+J144</f>
        <v>0</v>
      </c>
      <c r="Q144" s="263">
        <f>ROUND(I144*H144,2)</f>
        <v>0</v>
      </c>
      <c r="R144" s="263">
        <f>ROUND(J144*H144,2)</f>
        <v>0</v>
      </c>
      <c r="S144" s="95"/>
      <c r="T144" s="264">
        <f>S144*H144</f>
        <v>0</v>
      </c>
      <c r="U144" s="264">
        <v>0</v>
      </c>
      <c r="V144" s="264">
        <f>U144*H144</f>
        <v>0</v>
      </c>
      <c r="W144" s="264">
        <v>0</v>
      </c>
      <c r="X144" s="265">
        <f>W144*H144</f>
        <v>0</v>
      </c>
      <c r="Y144" s="42"/>
      <c r="Z144" s="42"/>
      <c r="AA144" s="42"/>
      <c r="AB144" s="42"/>
      <c r="AC144" s="42"/>
      <c r="AD144" s="42"/>
      <c r="AE144" s="42"/>
      <c r="AR144" s="266" t="s">
        <v>172</v>
      </c>
      <c r="AT144" s="266" t="s">
        <v>167</v>
      </c>
      <c r="AU144" s="266" t="s">
        <v>22</v>
      </c>
      <c r="AY144" s="16" t="s">
        <v>165</v>
      </c>
      <c r="BE144" s="154">
        <f>IF(O144="základní",K144,0)</f>
        <v>0</v>
      </c>
      <c r="BF144" s="154">
        <f>IF(O144="snížená",K144,0)</f>
        <v>0</v>
      </c>
      <c r="BG144" s="154">
        <f>IF(O144="zákl. přenesená",K144,0)</f>
        <v>0</v>
      </c>
      <c r="BH144" s="154">
        <f>IF(O144="sníž. přenesená",K144,0)</f>
        <v>0</v>
      </c>
      <c r="BI144" s="154">
        <f>IF(O144="nulová",K144,0)</f>
        <v>0</v>
      </c>
      <c r="BJ144" s="16" t="s">
        <v>100</v>
      </c>
      <c r="BK144" s="154">
        <f>ROUND(P144*H144,2)</f>
        <v>0</v>
      </c>
      <c r="BL144" s="16" t="s">
        <v>172</v>
      </c>
      <c r="BM144" s="266" t="s">
        <v>195</v>
      </c>
    </row>
    <row r="145" s="2" customFormat="1">
      <c r="A145" s="42"/>
      <c r="B145" s="43"/>
      <c r="C145" s="44"/>
      <c r="D145" s="267" t="s">
        <v>174</v>
      </c>
      <c r="E145" s="44"/>
      <c r="F145" s="268" t="s">
        <v>190</v>
      </c>
      <c r="G145" s="44"/>
      <c r="H145" s="44"/>
      <c r="I145" s="222"/>
      <c r="J145" s="222"/>
      <c r="K145" s="44"/>
      <c r="L145" s="44"/>
      <c r="M145" s="45"/>
      <c r="N145" s="269"/>
      <c r="O145" s="270"/>
      <c r="P145" s="95"/>
      <c r="Q145" s="95"/>
      <c r="R145" s="95"/>
      <c r="S145" s="95"/>
      <c r="T145" s="95"/>
      <c r="U145" s="95"/>
      <c r="V145" s="95"/>
      <c r="W145" s="95"/>
      <c r="X145" s="96"/>
      <c r="Y145" s="42"/>
      <c r="Z145" s="42"/>
      <c r="AA145" s="42"/>
      <c r="AB145" s="42"/>
      <c r="AC145" s="42"/>
      <c r="AD145" s="42"/>
      <c r="AE145" s="42"/>
      <c r="AT145" s="16" t="s">
        <v>174</v>
      </c>
      <c r="AU145" s="16" t="s">
        <v>22</v>
      </c>
    </row>
    <row r="146" s="2" customFormat="1">
      <c r="A146" s="42"/>
      <c r="B146" s="43"/>
      <c r="C146" s="44"/>
      <c r="D146" s="267" t="s">
        <v>182</v>
      </c>
      <c r="E146" s="44"/>
      <c r="F146" s="268" t="s">
        <v>196</v>
      </c>
      <c r="G146" s="44"/>
      <c r="H146" s="44"/>
      <c r="I146" s="222"/>
      <c r="J146" s="222"/>
      <c r="K146" s="44"/>
      <c r="L146" s="44"/>
      <c r="M146" s="45"/>
      <c r="N146" s="269"/>
      <c r="O146" s="270"/>
      <c r="P146" s="95"/>
      <c r="Q146" s="95"/>
      <c r="R146" s="95"/>
      <c r="S146" s="95"/>
      <c r="T146" s="95"/>
      <c r="U146" s="95"/>
      <c r="V146" s="95"/>
      <c r="W146" s="95"/>
      <c r="X146" s="96"/>
      <c r="Y146" s="42"/>
      <c r="Z146" s="42"/>
      <c r="AA146" s="42"/>
      <c r="AB146" s="42"/>
      <c r="AC146" s="42"/>
      <c r="AD146" s="42"/>
      <c r="AE146" s="42"/>
      <c r="AT146" s="16" t="s">
        <v>182</v>
      </c>
      <c r="AU146" s="16" t="s">
        <v>22</v>
      </c>
    </row>
    <row r="147" s="2" customFormat="1" ht="37.8" customHeight="1">
      <c r="A147" s="42"/>
      <c r="B147" s="43"/>
      <c r="C147" s="254" t="s">
        <v>197</v>
      </c>
      <c r="D147" s="254" t="s">
        <v>167</v>
      </c>
      <c r="E147" s="255" t="s">
        <v>198</v>
      </c>
      <c r="F147" s="256" t="s">
        <v>199</v>
      </c>
      <c r="G147" s="257" t="s">
        <v>170</v>
      </c>
      <c r="H147" s="258">
        <v>4</v>
      </c>
      <c r="I147" s="259"/>
      <c r="J147" s="259"/>
      <c r="K147" s="260">
        <f>ROUND(P147*H147,2)</f>
        <v>0</v>
      </c>
      <c r="L147" s="256" t="s">
        <v>171</v>
      </c>
      <c r="M147" s="45"/>
      <c r="N147" s="261" t="s">
        <v>1</v>
      </c>
      <c r="O147" s="262" t="s">
        <v>56</v>
      </c>
      <c r="P147" s="263">
        <f>I147+J147</f>
        <v>0</v>
      </c>
      <c r="Q147" s="263">
        <f>ROUND(I147*H147,2)</f>
        <v>0</v>
      </c>
      <c r="R147" s="263">
        <f>ROUND(J147*H147,2)</f>
        <v>0</v>
      </c>
      <c r="S147" s="95"/>
      <c r="T147" s="264">
        <f>S147*H147</f>
        <v>0</v>
      </c>
      <c r="U147" s="264">
        <v>0</v>
      </c>
      <c r="V147" s="264">
        <f>U147*H147</f>
        <v>0</v>
      </c>
      <c r="W147" s="264">
        <v>0</v>
      </c>
      <c r="X147" s="265">
        <f>W147*H147</f>
        <v>0</v>
      </c>
      <c r="Y147" s="42"/>
      <c r="Z147" s="42"/>
      <c r="AA147" s="42"/>
      <c r="AB147" s="42"/>
      <c r="AC147" s="42"/>
      <c r="AD147" s="42"/>
      <c r="AE147" s="42"/>
      <c r="AR147" s="266" t="s">
        <v>172</v>
      </c>
      <c r="AT147" s="266" t="s">
        <v>167</v>
      </c>
      <c r="AU147" s="266" t="s">
        <v>22</v>
      </c>
      <c r="AY147" s="16" t="s">
        <v>165</v>
      </c>
      <c r="BE147" s="154">
        <f>IF(O147="základní",K147,0)</f>
        <v>0</v>
      </c>
      <c r="BF147" s="154">
        <f>IF(O147="snížená",K147,0)</f>
        <v>0</v>
      </c>
      <c r="BG147" s="154">
        <f>IF(O147="zákl. přenesená",K147,0)</f>
        <v>0</v>
      </c>
      <c r="BH147" s="154">
        <f>IF(O147="sníž. přenesená",K147,0)</f>
        <v>0</v>
      </c>
      <c r="BI147" s="154">
        <f>IF(O147="nulová",K147,0)</f>
        <v>0</v>
      </c>
      <c r="BJ147" s="16" t="s">
        <v>100</v>
      </c>
      <c r="BK147" s="154">
        <f>ROUND(P147*H147,2)</f>
        <v>0</v>
      </c>
      <c r="BL147" s="16" t="s">
        <v>172</v>
      </c>
      <c r="BM147" s="266" t="s">
        <v>200</v>
      </c>
    </row>
    <row r="148" s="2" customFormat="1">
      <c r="A148" s="42"/>
      <c r="B148" s="43"/>
      <c r="C148" s="44"/>
      <c r="D148" s="267" t="s">
        <v>174</v>
      </c>
      <c r="E148" s="44"/>
      <c r="F148" s="268" t="s">
        <v>201</v>
      </c>
      <c r="G148" s="44"/>
      <c r="H148" s="44"/>
      <c r="I148" s="222"/>
      <c r="J148" s="222"/>
      <c r="K148" s="44"/>
      <c r="L148" s="44"/>
      <c r="M148" s="45"/>
      <c r="N148" s="269"/>
      <c r="O148" s="270"/>
      <c r="P148" s="95"/>
      <c r="Q148" s="95"/>
      <c r="R148" s="95"/>
      <c r="S148" s="95"/>
      <c r="T148" s="95"/>
      <c r="U148" s="95"/>
      <c r="V148" s="95"/>
      <c r="W148" s="95"/>
      <c r="X148" s="96"/>
      <c r="Y148" s="42"/>
      <c r="Z148" s="42"/>
      <c r="AA148" s="42"/>
      <c r="AB148" s="42"/>
      <c r="AC148" s="42"/>
      <c r="AD148" s="42"/>
      <c r="AE148" s="42"/>
      <c r="AT148" s="16" t="s">
        <v>174</v>
      </c>
      <c r="AU148" s="16" t="s">
        <v>22</v>
      </c>
    </row>
    <row r="149" s="2" customFormat="1" ht="14.4" customHeight="1">
      <c r="A149" s="42"/>
      <c r="B149" s="43"/>
      <c r="C149" s="271" t="s">
        <v>202</v>
      </c>
      <c r="D149" s="271" t="s">
        <v>176</v>
      </c>
      <c r="E149" s="272" t="s">
        <v>203</v>
      </c>
      <c r="F149" s="273" t="s">
        <v>204</v>
      </c>
      <c r="G149" s="274" t="s">
        <v>170</v>
      </c>
      <c r="H149" s="275">
        <v>1</v>
      </c>
      <c r="I149" s="276"/>
      <c r="J149" s="277"/>
      <c r="K149" s="278">
        <f>ROUND(P149*H149,2)</f>
        <v>0</v>
      </c>
      <c r="L149" s="273" t="s">
        <v>1</v>
      </c>
      <c r="M149" s="279"/>
      <c r="N149" s="280" t="s">
        <v>1</v>
      </c>
      <c r="O149" s="262" t="s">
        <v>56</v>
      </c>
      <c r="P149" s="263">
        <f>I149+J149</f>
        <v>0</v>
      </c>
      <c r="Q149" s="263">
        <f>ROUND(I149*H149,2)</f>
        <v>0</v>
      </c>
      <c r="R149" s="263">
        <f>ROUND(J149*H149,2)</f>
        <v>0</v>
      </c>
      <c r="S149" s="95"/>
      <c r="T149" s="264">
        <f>S149*H149</f>
        <v>0</v>
      </c>
      <c r="U149" s="264">
        <v>0.055</v>
      </c>
      <c r="V149" s="264">
        <f>U149*H149</f>
        <v>0.055</v>
      </c>
      <c r="W149" s="264">
        <v>0</v>
      </c>
      <c r="X149" s="265">
        <f>W149*H149</f>
        <v>0</v>
      </c>
      <c r="Y149" s="42"/>
      <c r="Z149" s="42"/>
      <c r="AA149" s="42"/>
      <c r="AB149" s="42"/>
      <c r="AC149" s="42"/>
      <c r="AD149" s="42"/>
      <c r="AE149" s="42"/>
      <c r="AR149" s="266" t="s">
        <v>180</v>
      </c>
      <c r="AT149" s="266" t="s">
        <v>176</v>
      </c>
      <c r="AU149" s="266" t="s">
        <v>22</v>
      </c>
      <c r="AY149" s="16" t="s">
        <v>165</v>
      </c>
      <c r="BE149" s="154">
        <f>IF(O149="základní",K149,0)</f>
        <v>0</v>
      </c>
      <c r="BF149" s="154">
        <f>IF(O149="snížená",K149,0)</f>
        <v>0</v>
      </c>
      <c r="BG149" s="154">
        <f>IF(O149="zákl. přenesená",K149,0)</f>
        <v>0</v>
      </c>
      <c r="BH149" s="154">
        <f>IF(O149="sníž. přenesená",K149,0)</f>
        <v>0</v>
      </c>
      <c r="BI149" s="154">
        <f>IF(O149="nulová",K149,0)</f>
        <v>0</v>
      </c>
      <c r="BJ149" s="16" t="s">
        <v>100</v>
      </c>
      <c r="BK149" s="154">
        <f>ROUND(P149*H149,2)</f>
        <v>0</v>
      </c>
      <c r="BL149" s="16" t="s">
        <v>172</v>
      </c>
      <c r="BM149" s="266" t="s">
        <v>205</v>
      </c>
    </row>
    <row r="150" s="2" customFormat="1" ht="24.15" customHeight="1">
      <c r="A150" s="42"/>
      <c r="B150" s="43"/>
      <c r="C150" s="271" t="s">
        <v>206</v>
      </c>
      <c r="D150" s="271" t="s">
        <v>176</v>
      </c>
      <c r="E150" s="272" t="s">
        <v>207</v>
      </c>
      <c r="F150" s="273" t="s">
        <v>208</v>
      </c>
      <c r="G150" s="274" t="s">
        <v>170</v>
      </c>
      <c r="H150" s="275">
        <v>1</v>
      </c>
      <c r="I150" s="276"/>
      <c r="J150" s="277"/>
      <c r="K150" s="278">
        <f>ROUND(P150*H150,2)</f>
        <v>0</v>
      </c>
      <c r="L150" s="273" t="s">
        <v>1</v>
      </c>
      <c r="M150" s="279"/>
      <c r="N150" s="280" t="s">
        <v>1</v>
      </c>
      <c r="O150" s="262" t="s">
        <v>56</v>
      </c>
      <c r="P150" s="263">
        <f>I150+J150</f>
        <v>0</v>
      </c>
      <c r="Q150" s="263">
        <f>ROUND(I150*H150,2)</f>
        <v>0</v>
      </c>
      <c r="R150" s="263">
        <f>ROUND(J150*H150,2)</f>
        <v>0</v>
      </c>
      <c r="S150" s="95"/>
      <c r="T150" s="264">
        <f>S150*H150</f>
        <v>0</v>
      </c>
      <c r="U150" s="264">
        <v>0.055</v>
      </c>
      <c r="V150" s="264">
        <f>U150*H150</f>
        <v>0.055</v>
      </c>
      <c r="W150" s="264">
        <v>0</v>
      </c>
      <c r="X150" s="265">
        <f>W150*H150</f>
        <v>0</v>
      </c>
      <c r="Y150" s="42"/>
      <c r="Z150" s="42"/>
      <c r="AA150" s="42"/>
      <c r="AB150" s="42"/>
      <c r="AC150" s="42"/>
      <c r="AD150" s="42"/>
      <c r="AE150" s="42"/>
      <c r="AR150" s="266" t="s">
        <v>180</v>
      </c>
      <c r="AT150" s="266" t="s">
        <v>176</v>
      </c>
      <c r="AU150" s="266" t="s">
        <v>22</v>
      </c>
      <c r="AY150" s="16" t="s">
        <v>165</v>
      </c>
      <c r="BE150" s="154">
        <f>IF(O150="základní",K150,0)</f>
        <v>0</v>
      </c>
      <c r="BF150" s="154">
        <f>IF(O150="snížená",K150,0)</f>
        <v>0</v>
      </c>
      <c r="BG150" s="154">
        <f>IF(O150="zákl. přenesená",K150,0)</f>
        <v>0</v>
      </c>
      <c r="BH150" s="154">
        <f>IF(O150="sníž. přenesená",K150,0)</f>
        <v>0</v>
      </c>
      <c r="BI150" s="154">
        <f>IF(O150="nulová",K150,0)</f>
        <v>0</v>
      </c>
      <c r="BJ150" s="16" t="s">
        <v>100</v>
      </c>
      <c r="BK150" s="154">
        <f>ROUND(P150*H150,2)</f>
        <v>0</v>
      </c>
      <c r="BL150" s="16" t="s">
        <v>172</v>
      </c>
      <c r="BM150" s="266" t="s">
        <v>209</v>
      </c>
    </row>
    <row r="151" s="2" customFormat="1" ht="24.15" customHeight="1">
      <c r="A151" s="42"/>
      <c r="B151" s="43"/>
      <c r="C151" s="271" t="s">
        <v>180</v>
      </c>
      <c r="D151" s="271" t="s">
        <v>176</v>
      </c>
      <c r="E151" s="272" t="s">
        <v>210</v>
      </c>
      <c r="F151" s="273" t="s">
        <v>211</v>
      </c>
      <c r="G151" s="274" t="s">
        <v>170</v>
      </c>
      <c r="H151" s="275">
        <v>1</v>
      </c>
      <c r="I151" s="276"/>
      <c r="J151" s="277"/>
      <c r="K151" s="278">
        <f>ROUND(P151*H151,2)</f>
        <v>0</v>
      </c>
      <c r="L151" s="273" t="s">
        <v>1</v>
      </c>
      <c r="M151" s="279"/>
      <c r="N151" s="280" t="s">
        <v>1</v>
      </c>
      <c r="O151" s="262" t="s">
        <v>56</v>
      </c>
      <c r="P151" s="263">
        <f>I151+J151</f>
        <v>0</v>
      </c>
      <c r="Q151" s="263">
        <f>ROUND(I151*H151,2)</f>
        <v>0</v>
      </c>
      <c r="R151" s="263">
        <f>ROUND(J151*H151,2)</f>
        <v>0</v>
      </c>
      <c r="S151" s="95"/>
      <c r="T151" s="264">
        <f>S151*H151</f>
        <v>0</v>
      </c>
      <c r="U151" s="264">
        <v>0.055</v>
      </c>
      <c r="V151" s="264">
        <f>U151*H151</f>
        <v>0.055</v>
      </c>
      <c r="W151" s="264">
        <v>0</v>
      </c>
      <c r="X151" s="265">
        <f>W151*H151</f>
        <v>0</v>
      </c>
      <c r="Y151" s="42"/>
      <c r="Z151" s="42"/>
      <c r="AA151" s="42"/>
      <c r="AB151" s="42"/>
      <c r="AC151" s="42"/>
      <c r="AD151" s="42"/>
      <c r="AE151" s="42"/>
      <c r="AR151" s="266" t="s">
        <v>180</v>
      </c>
      <c r="AT151" s="266" t="s">
        <v>176</v>
      </c>
      <c r="AU151" s="266" t="s">
        <v>22</v>
      </c>
      <c r="AY151" s="16" t="s">
        <v>165</v>
      </c>
      <c r="BE151" s="154">
        <f>IF(O151="základní",K151,0)</f>
        <v>0</v>
      </c>
      <c r="BF151" s="154">
        <f>IF(O151="snížená",K151,0)</f>
        <v>0</v>
      </c>
      <c r="BG151" s="154">
        <f>IF(O151="zákl. přenesená",K151,0)</f>
        <v>0</v>
      </c>
      <c r="BH151" s="154">
        <f>IF(O151="sníž. přenesená",K151,0)</f>
        <v>0</v>
      </c>
      <c r="BI151" s="154">
        <f>IF(O151="nulová",K151,0)</f>
        <v>0</v>
      </c>
      <c r="BJ151" s="16" t="s">
        <v>100</v>
      </c>
      <c r="BK151" s="154">
        <f>ROUND(P151*H151,2)</f>
        <v>0</v>
      </c>
      <c r="BL151" s="16" t="s">
        <v>172</v>
      </c>
      <c r="BM151" s="266" t="s">
        <v>212</v>
      </c>
    </row>
    <row r="152" s="2" customFormat="1" ht="24.15" customHeight="1">
      <c r="A152" s="42"/>
      <c r="B152" s="43"/>
      <c r="C152" s="271" t="s">
        <v>213</v>
      </c>
      <c r="D152" s="271" t="s">
        <v>176</v>
      </c>
      <c r="E152" s="272" t="s">
        <v>214</v>
      </c>
      <c r="F152" s="273" t="s">
        <v>215</v>
      </c>
      <c r="G152" s="274" t="s">
        <v>170</v>
      </c>
      <c r="H152" s="275">
        <v>1</v>
      </c>
      <c r="I152" s="276"/>
      <c r="J152" s="277"/>
      <c r="K152" s="278">
        <f>ROUND(P152*H152,2)</f>
        <v>0</v>
      </c>
      <c r="L152" s="273" t="s">
        <v>1</v>
      </c>
      <c r="M152" s="279"/>
      <c r="N152" s="280" t="s">
        <v>1</v>
      </c>
      <c r="O152" s="262" t="s">
        <v>56</v>
      </c>
      <c r="P152" s="263">
        <f>I152+J152</f>
        <v>0</v>
      </c>
      <c r="Q152" s="263">
        <f>ROUND(I152*H152,2)</f>
        <v>0</v>
      </c>
      <c r="R152" s="263">
        <f>ROUND(J152*H152,2)</f>
        <v>0</v>
      </c>
      <c r="S152" s="95"/>
      <c r="T152" s="264">
        <f>S152*H152</f>
        <v>0</v>
      </c>
      <c r="U152" s="264">
        <v>0.055</v>
      </c>
      <c r="V152" s="264">
        <f>U152*H152</f>
        <v>0.055</v>
      </c>
      <c r="W152" s="264">
        <v>0</v>
      </c>
      <c r="X152" s="265">
        <f>W152*H152</f>
        <v>0</v>
      </c>
      <c r="Y152" s="42"/>
      <c r="Z152" s="42"/>
      <c r="AA152" s="42"/>
      <c r="AB152" s="42"/>
      <c r="AC152" s="42"/>
      <c r="AD152" s="42"/>
      <c r="AE152" s="42"/>
      <c r="AR152" s="266" t="s">
        <v>180</v>
      </c>
      <c r="AT152" s="266" t="s">
        <v>176</v>
      </c>
      <c r="AU152" s="266" t="s">
        <v>22</v>
      </c>
      <c r="AY152" s="16" t="s">
        <v>165</v>
      </c>
      <c r="BE152" s="154">
        <f>IF(O152="základní",K152,0)</f>
        <v>0</v>
      </c>
      <c r="BF152" s="154">
        <f>IF(O152="snížená",K152,0)</f>
        <v>0</v>
      </c>
      <c r="BG152" s="154">
        <f>IF(O152="zákl. přenesená",K152,0)</f>
        <v>0</v>
      </c>
      <c r="BH152" s="154">
        <f>IF(O152="sníž. přenesená",K152,0)</f>
        <v>0</v>
      </c>
      <c r="BI152" s="154">
        <f>IF(O152="nulová",K152,0)</f>
        <v>0</v>
      </c>
      <c r="BJ152" s="16" t="s">
        <v>100</v>
      </c>
      <c r="BK152" s="154">
        <f>ROUND(P152*H152,2)</f>
        <v>0</v>
      </c>
      <c r="BL152" s="16" t="s">
        <v>172</v>
      </c>
      <c r="BM152" s="266" t="s">
        <v>216</v>
      </c>
    </row>
    <row r="153" s="2" customFormat="1" ht="37.8" customHeight="1">
      <c r="A153" s="42"/>
      <c r="B153" s="43"/>
      <c r="C153" s="254" t="s">
        <v>217</v>
      </c>
      <c r="D153" s="254" t="s">
        <v>167</v>
      </c>
      <c r="E153" s="255" t="s">
        <v>218</v>
      </c>
      <c r="F153" s="256" t="s">
        <v>219</v>
      </c>
      <c r="G153" s="257" t="s">
        <v>170</v>
      </c>
      <c r="H153" s="258">
        <v>117</v>
      </c>
      <c r="I153" s="259"/>
      <c r="J153" s="259"/>
      <c r="K153" s="260">
        <f>ROUND(P153*H153,2)</f>
        <v>0</v>
      </c>
      <c r="L153" s="256" t="s">
        <v>171</v>
      </c>
      <c r="M153" s="45"/>
      <c r="N153" s="261" t="s">
        <v>1</v>
      </c>
      <c r="O153" s="262" t="s">
        <v>56</v>
      </c>
      <c r="P153" s="263">
        <f>I153+J153</f>
        <v>0</v>
      </c>
      <c r="Q153" s="263">
        <f>ROUND(I153*H153,2)</f>
        <v>0</v>
      </c>
      <c r="R153" s="263">
        <f>ROUND(J153*H153,2)</f>
        <v>0</v>
      </c>
      <c r="S153" s="95"/>
      <c r="T153" s="264">
        <f>S153*H153</f>
        <v>0</v>
      </c>
      <c r="U153" s="264">
        <v>0</v>
      </c>
      <c r="V153" s="264">
        <f>U153*H153</f>
        <v>0</v>
      </c>
      <c r="W153" s="264">
        <v>0</v>
      </c>
      <c r="X153" s="265">
        <f>W153*H153</f>
        <v>0</v>
      </c>
      <c r="Y153" s="42"/>
      <c r="Z153" s="42"/>
      <c r="AA153" s="42"/>
      <c r="AB153" s="42"/>
      <c r="AC153" s="42"/>
      <c r="AD153" s="42"/>
      <c r="AE153" s="42"/>
      <c r="AR153" s="266" t="s">
        <v>172</v>
      </c>
      <c r="AT153" s="266" t="s">
        <v>167</v>
      </c>
      <c r="AU153" s="266" t="s">
        <v>22</v>
      </c>
      <c r="AY153" s="16" t="s">
        <v>165</v>
      </c>
      <c r="BE153" s="154">
        <f>IF(O153="základní",K153,0)</f>
        <v>0</v>
      </c>
      <c r="BF153" s="154">
        <f>IF(O153="snížená",K153,0)</f>
        <v>0</v>
      </c>
      <c r="BG153" s="154">
        <f>IF(O153="zákl. přenesená",K153,0)</f>
        <v>0</v>
      </c>
      <c r="BH153" s="154">
        <f>IF(O153="sníž. přenesená",K153,0)</f>
        <v>0</v>
      </c>
      <c r="BI153" s="154">
        <f>IF(O153="nulová",K153,0)</f>
        <v>0</v>
      </c>
      <c r="BJ153" s="16" t="s">
        <v>100</v>
      </c>
      <c r="BK153" s="154">
        <f>ROUND(P153*H153,2)</f>
        <v>0</v>
      </c>
      <c r="BL153" s="16" t="s">
        <v>172</v>
      </c>
      <c r="BM153" s="266" t="s">
        <v>220</v>
      </c>
    </row>
    <row r="154" s="2" customFormat="1">
      <c r="A154" s="42"/>
      <c r="B154" s="43"/>
      <c r="C154" s="44"/>
      <c r="D154" s="267" t="s">
        <v>174</v>
      </c>
      <c r="E154" s="44"/>
      <c r="F154" s="268" t="s">
        <v>201</v>
      </c>
      <c r="G154" s="44"/>
      <c r="H154" s="44"/>
      <c r="I154" s="222"/>
      <c r="J154" s="222"/>
      <c r="K154" s="44"/>
      <c r="L154" s="44"/>
      <c r="M154" s="45"/>
      <c r="N154" s="269"/>
      <c r="O154" s="270"/>
      <c r="P154" s="95"/>
      <c r="Q154" s="95"/>
      <c r="R154" s="95"/>
      <c r="S154" s="95"/>
      <c r="T154" s="95"/>
      <c r="U154" s="95"/>
      <c r="V154" s="95"/>
      <c r="W154" s="95"/>
      <c r="X154" s="96"/>
      <c r="Y154" s="42"/>
      <c r="Z154" s="42"/>
      <c r="AA154" s="42"/>
      <c r="AB154" s="42"/>
      <c r="AC154" s="42"/>
      <c r="AD154" s="42"/>
      <c r="AE154" s="42"/>
      <c r="AT154" s="16" t="s">
        <v>174</v>
      </c>
      <c r="AU154" s="16" t="s">
        <v>22</v>
      </c>
    </row>
    <row r="155" s="2" customFormat="1" ht="24.15" customHeight="1">
      <c r="A155" s="42"/>
      <c r="B155" s="43"/>
      <c r="C155" s="271" t="s">
        <v>221</v>
      </c>
      <c r="D155" s="271" t="s">
        <v>176</v>
      </c>
      <c r="E155" s="272" t="s">
        <v>222</v>
      </c>
      <c r="F155" s="273" t="s">
        <v>223</v>
      </c>
      <c r="G155" s="274" t="s">
        <v>170</v>
      </c>
      <c r="H155" s="275">
        <v>1</v>
      </c>
      <c r="I155" s="276"/>
      <c r="J155" s="277"/>
      <c r="K155" s="278">
        <f>ROUND(P155*H155,2)</f>
        <v>0</v>
      </c>
      <c r="L155" s="273" t="s">
        <v>1</v>
      </c>
      <c r="M155" s="279"/>
      <c r="N155" s="280" t="s">
        <v>1</v>
      </c>
      <c r="O155" s="262" t="s">
        <v>56</v>
      </c>
      <c r="P155" s="263">
        <f>I155+J155</f>
        <v>0</v>
      </c>
      <c r="Q155" s="263">
        <f>ROUND(I155*H155,2)</f>
        <v>0</v>
      </c>
      <c r="R155" s="263">
        <f>ROUND(J155*H155,2)</f>
        <v>0</v>
      </c>
      <c r="S155" s="95"/>
      <c r="T155" s="264">
        <f>S155*H155</f>
        <v>0</v>
      </c>
      <c r="U155" s="264">
        <v>0.012</v>
      </c>
      <c r="V155" s="264">
        <f>U155*H155</f>
        <v>0.012</v>
      </c>
      <c r="W155" s="264">
        <v>0</v>
      </c>
      <c r="X155" s="265">
        <f>W155*H155</f>
        <v>0</v>
      </c>
      <c r="Y155" s="42"/>
      <c r="Z155" s="42"/>
      <c r="AA155" s="42"/>
      <c r="AB155" s="42"/>
      <c r="AC155" s="42"/>
      <c r="AD155" s="42"/>
      <c r="AE155" s="42"/>
      <c r="AR155" s="266" t="s">
        <v>180</v>
      </c>
      <c r="AT155" s="266" t="s">
        <v>176</v>
      </c>
      <c r="AU155" s="266" t="s">
        <v>22</v>
      </c>
      <c r="AY155" s="16" t="s">
        <v>165</v>
      </c>
      <c r="BE155" s="154">
        <f>IF(O155="základní",K155,0)</f>
        <v>0</v>
      </c>
      <c r="BF155" s="154">
        <f>IF(O155="snížená",K155,0)</f>
        <v>0</v>
      </c>
      <c r="BG155" s="154">
        <f>IF(O155="zákl. přenesená",K155,0)</f>
        <v>0</v>
      </c>
      <c r="BH155" s="154">
        <f>IF(O155="sníž. přenesená",K155,0)</f>
        <v>0</v>
      </c>
      <c r="BI155" s="154">
        <f>IF(O155="nulová",K155,0)</f>
        <v>0</v>
      </c>
      <c r="BJ155" s="16" t="s">
        <v>100</v>
      </c>
      <c r="BK155" s="154">
        <f>ROUND(P155*H155,2)</f>
        <v>0</v>
      </c>
      <c r="BL155" s="16" t="s">
        <v>172</v>
      </c>
      <c r="BM155" s="266" t="s">
        <v>224</v>
      </c>
    </row>
    <row r="156" s="2" customFormat="1" ht="14.4" customHeight="1">
      <c r="A156" s="42"/>
      <c r="B156" s="43"/>
      <c r="C156" s="271" t="s">
        <v>225</v>
      </c>
      <c r="D156" s="271" t="s">
        <v>176</v>
      </c>
      <c r="E156" s="272" t="s">
        <v>226</v>
      </c>
      <c r="F156" s="273" t="s">
        <v>227</v>
      </c>
      <c r="G156" s="274" t="s">
        <v>170</v>
      </c>
      <c r="H156" s="275">
        <v>2</v>
      </c>
      <c r="I156" s="276"/>
      <c r="J156" s="277"/>
      <c r="K156" s="278">
        <f>ROUND(P156*H156,2)</f>
        <v>0</v>
      </c>
      <c r="L156" s="273" t="s">
        <v>1</v>
      </c>
      <c r="M156" s="279"/>
      <c r="N156" s="280" t="s">
        <v>1</v>
      </c>
      <c r="O156" s="262" t="s">
        <v>56</v>
      </c>
      <c r="P156" s="263">
        <f>I156+J156</f>
        <v>0</v>
      </c>
      <c r="Q156" s="263">
        <f>ROUND(I156*H156,2)</f>
        <v>0</v>
      </c>
      <c r="R156" s="263">
        <f>ROUND(J156*H156,2)</f>
        <v>0</v>
      </c>
      <c r="S156" s="95"/>
      <c r="T156" s="264">
        <f>S156*H156</f>
        <v>0</v>
      </c>
      <c r="U156" s="264">
        <v>0.012</v>
      </c>
      <c r="V156" s="264">
        <f>U156*H156</f>
        <v>0.024</v>
      </c>
      <c r="W156" s="264">
        <v>0</v>
      </c>
      <c r="X156" s="265">
        <f>W156*H156</f>
        <v>0</v>
      </c>
      <c r="Y156" s="42"/>
      <c r="Z156" s="42"/>
      <c r="AA156" s="42"/>
      <c r="AB156" s="42"/>
      <c r="AC156" s="42"/>
      <c r="AD156" s="42"/>
      <c r="AE156" s="42"/>
      <c r="AR156" s="266" t="s">
        <v>180</v>
      </c>
      <c r="AT156" s="266" t="s">
        <v>176</v>
      </c>
      <c r="AU156" s="266" t="s">
        <v>22</v>
      </c>
      <c r="AY156" s="16" t="s">
        <v>165</v>
      </c>
      <c r="BE156" s="154">
        <f>IF(O156="základní",K156,0)</f>
        <v>0</v>
      </c>
      <c r="BF156" s="154">
        <f>IF(O156="snížená",K156,0)</f>
        <v>0</v>
      </c>
      <c r="BG156" s="154">
        <f>IF(O156="zákl. přenesená",K156,0)</f>
        <v>0</v>
      </c>
      <c r="BH156" s="154">
        <f>IF(O156="sníž. přenesená",K156,0)</f>
        <v>0</v>
      </c>
      <c r="BI156" s="154">
        <f>IF(O156="nulová",K156,0)</f>
        <v>0</v>
      </c>
      <c r="BJ156" s="16" t="s">
        <v>100</v>
      </c>
      <c r="BK156" s="154">
        <f>ROUND(P156*H156,2)</f>
        <v>0</v>
      </c>
      <c r="BL156" s="16" t="s">
        <v>172</v>
      </c>
      <c r="BM156" s="266" t="s">
        <v>228</v>
      </c>
    </row>
    <row r="157" s="2" customFormat="1" ht="24.15" customHeight="1">
      <c r="A157" s="42"/>
      <c r="B157" s="43"/>
      <c r="C157" s="271" t="s">
        <v>229</v>
      </c>
      <c r="D157" s="271" t="s">
        <v>176</v>
      </c>
      <c r="E157" s="272" t="s">
        <v>230</v>
      </c>
      <c r="F157" s="273" t="s">
        <v>231</v>
      </c>
      <c r="G157" s="274" t="s">
        <v>170</v>
      </c>
      <c r="H157" s="275">
        <v>3</v>
      </c>
      <c r="I157" s="276"/>
      <c r="J157" s="277"/>
      <c r="K157" s="278">
        <f>ROUND(P157*H157,2)</f>
        <v>0</v>
      </c>
      <c r="L157" s="273" t="s">
        <v>1</v>
      </c>
      <c r="M157" s="279"/>
      <c r="N157" s="280" t="s">
        <v>1</v>
      </c>
      <c r="O157" s="262" t="s">
        <v>56</v>
      </c>
      <c r="P157" s="263">
        <f>I157+J157</f>
        <v>0</v>
      </c>
      <c r="Q157" s="263">
        <f>ROUND(I157*H157,2)</f>
        <v>0</v>
      </c>
      <c r="R157" s="263">
        <f>ROUND(J157*H157,2)</f>
        <v>0</v>
      </c>
      <c r="S157" s="95"/>
      <c r="T157" s="264">
        <f>S157*H157</f>
        <v>0</v>
      </c>
      <c r="U157" s="264">
        <v>0.012</v>
      </c>
      <c r="V157" s="264">
        <f>U157*H157</f>
        <v>0.036000000000000004</v>
      </c>
      <c r="W157" s="264">
        <v>0</v>
      </c>
      <c r="X157" s="265">
        <f>W157*H157</f>
        <v>0</v>
      </c>
      <c r="Y157" s="42"/>
      <c r="Z157" s="42"/>
      <c r="AA157" s="42"/>
      <c r="AB157" s="42"/>
      <c r="AC157" s="42"/>
      <c r="AD157" s="42"/>
      <c r="AE157" s="42"/>
      <c r="AR157" s="266" t="s">
        <v>180</v>
      </c>
      <c r="AT157" s="266" t="s">
        <v>176</v>
      </c>
      <c r="AU157" s="266" t="s">
        <v>22</v>
      </c>
      <c r="AY157" s="16" t="s">
        <v>165</v>
      </c>
      <c r="BE157" s="154">
        <f>IF(O157="základní",K157,0)</f>
        <v>0</v>
      </c>
      <c r="BF157" s="154">
        <f>IF(O157="snížená",K157,0)</f>
        <v>0</v>
      </c>
      <c r="BG157" s="154">
        <f>IF(O157="zákl. přenesená",K157,0)</f>
        <v>0</v>
      </c>
      <c r="BH157" s="154">
        <f>IF(O157="sníž. přenesená",K157,0)</f>
        <v>0</v>
      </c>
      <c r="BI157" s="154">
        <f>IF(O157="nulová",K157,0)</f>
        <v>0</v>
      </c>
      <c r="BJ157" s="16" t="s">
        <v>100</v>
      </c>
      <c r="BK157" s="154">
        <f>ROUND(P157*H157,2)</f>
        <v>0</v>
      </c>
      <c r="BL157" s="16" t="s">
        <v>172</v>
      </c>
      <c r="BM157" s="266" t="s">
        <v>232</v>
      </c>
    </row>
    <row r="158" s="2" customFormat="1" ht="14.4" customHeight="1">
      <c r="A158" s="42"/>
      <c r="B158" s="43"/>
      <c r="C158" s="271" t="s">
        <v>233</v>
      </c>
      <c r="D158" s="271" t="s">
        <v>176</v>
      </c>
      <c r="E158" s="272" t="s">
        <v>234</v>
      </c>
      <c r="F158" s="273" t="s">
        <v>235</v>
      </c>
      <c r="G158" s="274" t="s">
        <v>170</v>
      </c>
      <c r="H158" s="275">
        <v>2</v>
      </c>
      <c r="I158" s="276"/>
      <c r="J158" s="277"/>
      <c r="K158" s="278">
        <f>ROUND(P158*H158,2)</f>
        <v>0</v>
      </c>
      <c r="L158" s="273" t="s">
        <v>1</v>
      </c>
      <c r="M158" s="279"/>
      <c r="N158" s="280" t="s">
        <v>1</v>
      </c>
      <c r="O158" s="262" t="s">
        <v>56</v>
      </c>
      <c r="P158" s="263">
        <f>I158+J158</f>
        <v>0</v>
      </c>
      <c r="Q158" s="263">
        <f>ROUND(I158*H158,2)</f>
        <v>0</v>
      </c>
      <c r="R158" s="263">
        <f>ROUND(J158*H158,2)</f>
        <v>0</v>
      </c>
      <c r="S158" s="95"/>
      <c r="T158" s="264">
        <f>S158*H158</f>
        <v>0</v>
      </c>
      <c r="U158" s="264">
        <v>0.01</v>
      </c>
      <c r="V158" s="264">
        <f>U158*H158</f>
        <v>0.02</v>
      </c>
      <c r="W158" s="264">
        <v>0</v>
      </c>
      <c r="X158" s="265">
        <f>W158*H158</f>
        <v>0</v>
      </c>
      <c r="Y158" s="42"/>
      <c r="Z158" s="42"/>
      <c r="AA158" s="42"/>
      <c r="AB158" s="42"/>
      <c r="AC158" s="42"/>
      <c r="AD158" s="42"/>
      <c r="AE158" s="42"/>
      <c r="AR158" s="266" t="s">
        <v>180</v>
      </c>
      <c r="AT158" s="266" t="s">
        <v>176</v>
      </c>
      <c r="AU158" s="266" t="s">
        <v>22</v>
      </c>
      <c r="AY158" s="16" t="s">
        <v>165</v>
      </c>
      <c r="BE158" s="154">
        <f>IF(O158="základní",K158,0)</f>
        <v>0</v>
      </c>
      <c r="BF158" s="154">
        <f>IF(O158="snížená",K158,0)</f>
        <v>0</v>
      </c>
      <c r="BG158" s="154">
        <f>IF(O158="zákl. přenesená",K158,0)</f>
        <v>0</v>
      </c>
      <c r="BH158" s="154">
        <f>IF(O158="sníž. přenesená",K158,0)</f>
        <v>0</v>
      </c>
      <c r="BI158" s="154">
        <f>IF(O158="nulová",K158,0)</f>
        <v>0</v>
      </c>
      <c r="BJ158" s="16" t="s">
        <v>100</v>
      </c>
      <c r="BK158" s="154">
        <f>ROUND(P158*H158,2)</f>
        <v>0</v>
      </c>
      <c r="BL158" s="16" t="s">
        <v>172</v>
      </c>
      <c r="BM158" s="266" t="s">
        <v>236</v>
      </c>
    </row>
    <row r="159" s="2" customFormat="1" ht="24.15" customHeight="1">
      <c r="A159" s="42"/>
      <c r="B159" s="43"/>
      <c r="C159" s="271" t="s">
        <v>9</v>
      </c>
      <c r="D159" s="271" t="s">
        <v>176</v>
      </c>
      <c r="E159" s="272" t="s">
        <v>237</v>
      </c>
      <c r="F159" s="273" t="s">
        <v>238</v>
      </c>
      <c r="G159" s="274" t="s">
        <v>170</v>
      </c>
      <c r="H159" s="275">
        <v>1</v>
      </c>
      <c r="I159" s="276"/>
      <c r="J159" s="277"/>
      <c r="K159" s="278">
        <f>ROUND(P159*H159,2)</f>
        <v>0</v>
      </c>
      <c r="L159" s="273" t="s">
        <v>1</v>
      </c>
      <c r="M159" s="279"/>
      <c r="N159" s="280" t="s">
        <v>1</v>
      </c>
      <c r="O159" s="262" t="s">
        <v>56</v>
      </c>
      <c r="P159" s="263">
        <f>I159+J159</f>
        <v>0</v>
      </c>
      <c r="Q159" s="263">
        <f>ROUND(I159*H159,2)</f>
        <v>0</v>
      </c>
      <c r="R159" s="263">
        <f>ROUND(J159*H159,2)</f>
        <v>0</v>
      </c>
      <c r="S159" s="95"/>
      <c r="T159" s="264">
        <f>S159*H159</f>
        <v>0</v>
      </c>
      <c r="U159" s="264">
        <v>0.012</v>
      </c>
      <c r="V159" s="264">
        <f>U159*H159</f>
        <v>0.012</v>
      </c>
      <c r="W159" s="264">
        <v>0</v>
      </c>
      <c r="X159" s="265">
        <f>W159*H159</f>
        <v>0</v>
      </c>
      <c r="Y159" s="42"/>
      <c r="Z159" s="42"/>
      <c r="AA159" s="42"/>
      <c r="AB159" s="42"/>
      <c r="AC159" s="42"/>
      <c r="AD159" s="42"/>
      <c r="AE159" s="42"/>
      <c r="AR159" s="266" t="s">
        <v>180</v>
      </c>
      <c r="AT159" s="266" t="s">
        <v>176</v>
      </c>
      <c r="AU159" s="266" t="s">
        <v>22</v>
      </c>
      <c r="AY159" s="16" t="s">
        <v>165</v>
      </c>
      <c r="BE159" s="154">
        <f>IF(O159="základní",K159,0)</f>
        <v>0</v>
      </c>
      <c r="BF159" s="154">
        <f>IF(O159="snížená",K159,0)</f>
        <v>0</v>
      </c>
      <c r="BG159" s="154">
        <f>IF(O159="zákl. přenesená",K159,0)</f>
        <v>0</v>
      </c>
      <c r="BH159" s="154">
        <f>IF(O159="sníž. přenesená",K159,0)</f>
        <v>0</v>
      </c>
      <c r="BI159" s="154">
        <f>IF(O159="nulová",K159,0)</f>
        <v>0</v>
      </c>
      <c r="BJ159" s="16" t="s">
        <v>100</v>
      </c>
      <c r="BK159" s="154">
        <f>ROUND(P159*H159,2)</f>
        <v>0</v>
      </c>
      <c r="BL159" s="16" t="s">
        <v>172</v>
      </c>
      <c r="BM159" s="266" t="s">
        <v>239</v>
      </c>
    </row>
    <row r="160" s="2" customFormat="1" ht="24.15" customHeight="1">
      <c r="A160" s="42"/>
      <c r="B160" s="43"/>
      <c r="C160" s="271" t="s">
        <v>240</v>
      </c>
      <c r="D160" s="271" t="s">
        <v>176</v>
      </c>
      <c r="E160" s="272" t="s">
        <v>241</v>
      </c>
      <c r="F160" s="273" t="s">
        <v>242</v>
      </c>
      <c r="G160" s="274" t="s">
        <v>170</v>
      </c>
      <c r="H160" s="275">
        <v>1</v>
      </c>
      <c r="I160" s="276"/>
      <c r="J160" s="277"/>
      <c r="K160" s="278">
        <f>ROUND(P160*H160,2)</f>
        <v>0</v>
      </c>
      <c r="L160" s="273" t="s">
        <v>1</v>
      </c>
      <c r="M160" s="279"/>
      <c r="N160" s="280" t="s">
        <v>1</v>
      </c>
      <c r="O160" s="262" t="s">
        <v>56</v>
      </c>
      <c r="P160" s="263">
        <f>I160+J160</f>
        <v>0</v>
      </c>
      <c r="Q160" s="263">
        <f>ROUND(I160*H160,2)</f>
        <v>0</v>
      </c>
      <c r="R160" s="263">
        <f>ROUND(J160*H160,2)</f>
        <v>0</v>
      </c>
      <c r="S160" s="95"/>
      <c r="T160" s="264">
        <f>S160*H160</f>
        <v>0</v>
      </c>
      <c r="U160" s="264">
        <v>0.014999999999999999</v>
      </c>
      <c r="V160" s="264">
        <f>U160*H160</f>
        <v>0.014999999999999999</v>
      </c>
      <c r="W160" s="264">
        <v>0</v>
      </c>
      <c r="X160" s="265">
        <f>W160*H160</f>
        <v>0</v>
      </c>
      <c r="Y160" s="42"/>
      <c r="Z160" s="42"/>
      <c r="AA160" s="42"/>
      <c r="AB160" s="42"/>
      <c r="AC160" s="42"/>
      <c r="AD160" s="42"/>
      <c r="AE160" s="42"/>
      <c r="AR160" s="266" t="s">
        <v>180</v>
      </c>
      <c r="AT160" s="266" t="s">
        <v>176</v>
      </c>
      <c r="AU160" s="266" t="s">
        <v>22</v>
      </c>
      <c r="AY160" s="16" t="s">
        <v>165</v>
      </c>
      <c r="BE160" s="154">
        <f>IF(O160="základní",K160,0)</f>
        <v>0</v>
      </c>
      <c r="BF160" s="154">
        <f>IF(O160="snížená",K160,0)</f>
        <v>0</v>
      </c>
      <c r="BG160" s="154">
        <f>IF(O160="zákl. přenesená",K160,0)</f>
        <v>0</v>
      </c>
      <c r="BH160" s="154">
        <f>IF(O160="sníž. přenesená",K160,0)</f>
        <v>0</v>
      </c>
      <c r="BI160" s="154">
        <f>IF(O160="nulová",K160,0)</f>
        <v>0</v>
      </c>
      <c r="BJ160" s="16" t="s">
        <v>100</v>
      </c>
      <c r="BK160" s="154">
        <f>ROUND(P160*H160,2)</f>
        <v>0</v>
      </c>
      <c r="BL160" s="16" t="s">
        <v>172</v>
      </c>
      <c r="BM160" s="266" t="s">
        <v>243</v>
      </c>
    </row>
    <row r="161" s="2" customFormat="1" ht="14.4" customHeight="1">
      <c r="A161" s="42"/>
      <c r="B161" s="43"/>
      <c r="C161" s="271" t="s">
        <v>244</v>
      </c>
      <c r="D161" s="271" t="s">
        <v>176</v>
      </c>
      <c r="E161" s="272" t="s">
        <v>245</v>
      </c>
      <c r="F161" s="273" t="s">
        <v>246</v>
      </c>
      <c r="G161" s="274" t="s">
        <v>170</v>
      </c>
      <c r="H161" s="275">
        <v>4</v>
      </c>
      <c r="I161" s="276"/>
      <c r="J161" s="277"/>
      <c r="K161" s="278">
        <f>ROUND(P161*H161,2)</f>
        <v>0</v>
      </c>
      <c r="L161" s="273" t="s">
        <v>1</v>
      </c>
      <c r="M161" s="279"/>
      <c r="N161" s="280" t="s">
        <v>1</v>
      </c>
      <c r="O161" s="262" t="s">
        <v>56</v>
      </c>
      <c r="P161" s="263">
        <f>I161+J161</f>
        <v>0</v>
      </c>
      <c r="Q161" s="263">
        <f>ROUND(I161*H161,2)</f>
        <v>0</v>
      </c>
      <c r="R161" s="263">
        <f>ROUND(J161*H161,2)</f>
        <v>0</v>
      </c>
      <c r="S161" s="95"/>
      <c r="T161" s="264">
        <f>S161*H161</f>
        <v>0</v>
      </c>
      <c r="U161" s="264">
        <v>0.01</v>
      </c>
      <c r="V161" s="264">
        <f>U161*H161</f>
        <v>0.040000000000000001</v>
      </c>
      <c r="W161" s="264">
        <v>0</v>
      </c>
      <c r="X161" s="265">
        <f>W161*H161</f>
        <v>0</v>
      </c>
      <c r="Y161" s="42"/>
      <c r="Z161" s="42"/>
      <c r="AA161" s="42"/>
      <c r="AB161" s="42"/>
      <c r="AC161" s="42"/>
      <c r="AD161" s="42"/>
      <c r="AE161" s="42"/>
      <c r="AR161" s="266" t="s">
        <v>180</v>
      </c>
      <c r="AT161" s="266" t="s">
        <v>176</v>
      </c>
      <c r="AU161" s="266" t="s">
        <v>22</v>
      </c>
      <c r="AY161" s="16" t="s">
        <v>165</v>
      </c>
      <c r="BE161" s="154">
        <f>IF(O161="základní",K161,0)</f>
        <v>0</v>
      </c>
      <c r="BF161" s="154">
        <f>IF(O161="snížená",K161,0)</f>
        <v>0</v>
      </c>
      <c r="BG161" s="154">
        <f>IF(O161="zákl. přenesená",K161,0)</f>
        <v>0</v>
      </c>
      <c r="BH161" s="154">
        <f>IF(O161="sníž. přenesená",K161,0)</f>
        <v>0</v>
      </c>
      <c r="BI161" s="154">
        <f>IF(O161="nulová",K161,0)</f>
        <v>0</v>
      </c>
      <c r="BJ161" s="16" t="s">
        <v>100</v>
      </c>
      <c r="BK161" s="154">
        <f>ROUND(P161*H161,2)</f>
        <v>0</v>
      </c>
      <c r="BL161" s="16" t="s">
        <v>172</v>
      </c>
      <c r="BM161" s="266" t="s">
        <v>247</v>
      </c>
    </row>
    <row r="162" s="2" customFormat="1" ht="14.4" customHeight="1">
      <c r="A162" s="42"/>
      <c r="B162" s="43"/>
      <c r="C162" s="271" t="s">
        <v>248</v>
      </c>
      <c r="D162" s="271" t="s">
        <v>176</v>
      </c>
      <c r="E162" s="272" t="s">
        <v>249</v>
      </c>
      <c r="F162" s="273" t="s">
        <v>250</v>
      </c>
      <c r="G162" s="274" t="s">
        <v>170</v>
      </c>
      <c r="H162" s="275">
        <v>7</v>
      </c>
      <c r="I162" s="276"/>
      <c r="J162" s="277"/>
      <c r="K162" s="278">
        <f>ROUND(P162*H162,2)</f>
        <v>0</v>
      </c>
      <c r="L162" s="273" t="s">
        <v>1</v>
      </c>
      <c r="M162" s="279"/>
      <c r="N162" s="280" t="s">
        <v>1</v>
      </c>
      <c r="O162" s="262" t="s">
        <v>56</v>
      </c>
      <c r="P162" s="263">
        <f>I162+J162</f>
        <v>0</v>
      </c>
      <c r="Q162" s="263">
        <f>ROUND(I162*H162,2)</f>
        <v>0</v>
      </c>
      <c r="R162" s="263">
        <f>ROUND(J162*H162,2)</f>
        <v>0</v>
      </c>
      <c r="S162" s="95"/>
      <c r="T162" s="264">
        <f>S162*H162</f>
        <v>0</v>
      </c>
      <c r="U162" s="264">
        <v>0.012</v>
      </c>
      <c r="V162" s="264">
        <f>U162*H162</f>
        <v>0.084000000000000005</v>
      </c>
      <c r="W162" s="264">
        <v>0</v>
      </c>
      <c r="X162" s="265">
        <f>W162*H162</f>
        <v>0</v>
      </c>
      <c r="Y162" s="42"/>
      <c r="Z162" s="42"/>
      <c r="AA162" s="42"/>
      <c r="AB162" s="42"/>
      <c r="AC162" s="42"/>
      <c r="AD162" s="42"/>
      <c r="AE162" s="42"/>
      <c r="AR162" s="266" t="s">
        <v>180</v>
      </c>
      <c r="AT162" s="266" t="s">
        <v>176</v>
      </c>
      <c r="AU162" s="266" t="s">
        <v>22</v>
      </c>
      <c r="AY162" s="16" t="s">
        <v>165</v>
      </c>
      <c r="BE162" s="154">
        <f>IF(O162="základní",K162,0)</f>
        <v>0</v>
      </c>
      <c r="BF162" s="154">
        <f>IF(O162="snížená",K162,0)</f>
        <v>0</v>
      </c>
      <c r="BG162" s="154">
        <f>IF(O162="zákl. přenesená",K162,0)</f>
        <v>0</v>
      </c>
      <c r="BH162" s="154">
        <f>IF(O162="sníž. přenesená",K162,0)</f>
        <v>0</v>
      </c>
      <c r="BI162" s="154">
        <f>IF(O162="nulová",K162,0)</f>
        <v>0</v>
      </c>
      <c r="BJ162" s="16" t="s">
        <v>100</v>
      </c>
      <c r="BK162" s="154">
        <f>ROUND(P162*H162,2)</f>
        <v>0</v>
      </c>
      <c r="BL162" s="16" t="s">
        <v>172</v>
      </c>
      <c r="BM162" s="266" t="s">
        <v>251</v>
      </c>
    </row>
    <row r="163" s="2" customFormat="1" ht="14.4" customHeight="1">
      <c r="A163" s="42"/>
      <c r="B163" s="43"/>
      <c r="C163" s="271" t="s">
        <v>252</v>
      </c>
      <c r="D163" s="271" t="s">
        <v>176</v>
      </c>
      <c r="E163" s="272" t="s">
        <v>253</v>
      </c>
      <c r="F163" s="273" t="s">
        <v>254</v>
      </c>
      <c r="G163" s="274" t="s">
        <v>170</v>
      </c>
      <c r="H163" s="275">
        <v>2</v>
      </c>
      <c r="I163" s="276"/>
      <c r="J163" s="277"/>
      <c r="K163" s="278">
        <f>ROUND(P163*H163,2)</f>
        <v>0</v>
      </c>
      <c r="L163" s="273" t="s">
        <v>1</v>
      </c>
      <c r="M163" s="279"/>
      <c r="N163" s="280" t="s">
        <v>1</v>
      </c>
      <c r="O163" s="262" t="s">
        <v>56</v>
      </c>
      <c r="P163" s="263">
        <f>I163+J163</f>
        <v>0</v>
      </c>
      <c r="Q163" s="263">
        <f>ROUND(I163*H163,2)</f>
        <v>0</v>
      </c>
      <c r="R163" s="263">
        <f>ROUND(J163*H163,2)</f>
        <v>0</v>
      </c>
      <c r="S163" s="95"/>
      <c r="T163" s="264">
        <f>S163*H163</f>
        <v>0</v>
      </c>
      <c r="U163" s="264">
        <v>0.014999999999999999</v>
      </c>
      <c r="V163" s="264">
        <f>U163*H163</f>
        <v>0.029999999999999999</v>
      </c>
      <c r="W163" s="264">
        <v>0</v>
      </c>
      <c r="X163" s="265">
        <f>W163*H163</f>
        <v>0</v>
      </c>
      <c r="Y163" s="42"/>
      <c r="Z163" s="42"/>
      <c r="AA163" s="42"/>
      <c r="AB163" s="42"/>
      <c r="AC163" s="42"/>
      <c r="AD163" s="42"/>
      <c r="AE163" s="42"/>
      <c r="AR163" s="266" t="s">
        <v>180</v>
      </c>
      <c r="AT163" s="266" t="s">
        <v>176</v>
      </c>
      <c r="AU163" s="266" t="s">
        <v>22</v>
      </c>
      <c r="AY163" s="16" t="s">
        <v>165</v>
      </c>
      <c r="BE163" s="154">
        <f>IF(O163="základní",K163,0)</f>
        <v>0</v>
      </c>
      <c r="BF163" s="154">
        <f>IF(O163="snížená",K163,0)</f>
        <v>0</v>
      </c>
      <c r="BG163" s="154">
        <f>IF(O163="zákl. přenesená",K163,0)</f>
        <v>0</v>
      </c>
      <c r="BH163" s="154">
        <f>IF(O163="sníž. přenesená",K163,0)</f>
        <v>0</v>
      </c>
      <c r="BI163" s="154">
        <f>IF(O163="nulová",K163,0)</f>
        <v>0</v>
      </c>
      <c r="BJ163" s="16" t="s">
        <v>100</v>
      </c>
      <c r="BK163" s="154">
        <f>ROUND(P163*H163,2)</f>
        <v>0</v>
      </c>
      <c r="BL163" s="16" t="s">
        <v>172</v>
      </c>
      <c r="BM163" s="266" t="s">
        <v>255</v>
      </c>
    </row>
    <row r="164" s="2" customFormat="1" ht="14.4" customHeight="1">
      <c r="A164" s="42"/>
      <c r="B164" s="43"/>
      <c r="C164" s="271" t="s">
        <v>256</v>
      </c>
      <c r="D164" s="271" t="s">
        <v>176</v>
      </c>
      <c r="E164" s="272" t="s">
        <v>257</v>
      </c>
      <c r="F164" s="273" t="s">
        <v>258</v>
      </c>
      <c r="G164" s="274" t="s">
        <v>170</v>
      </c>
      <c r="H164" s="275">
        <v>4</v>
      </c>
      <c r="I164" s="276"/>
      <c r="J164" s="277"/>
      <c r="K164" s="278">
        <f>ROUND(P164*H164,2)</f>
        <v>0</v>
      </c>
      <c r="L164" s="273" t="s">
        <v>1</v>
      </c>
      <c r="M164" s="279"/>
      <c r="N164" s="280" t="s">
        <v>1</v>
      </c>
      <c r="O164" s="262" t="s">
        <v>56</v>
      </c>
      <c r="P164" s="263">
        <f>I164+J164</f>
        <v>0</v>
      </c>
      <c r="Q164" s="263">
        <f>ROUND(I164*H164,2)</f>
        <v>0</v>
      </c>
      <c r="R164" s="263">
        <f>ROUND(J164*H164,2)</f>
        <v>0</v>
      </c>
      <c r="S164" s="95"/>
      <c r="T164" s="264">
        <f>S164*H164</f>
        <v>0</v>
      </c>
      <c r="U164" s="264">
        <v>0.012</v>
      </c>
      <c r="V164" s="264">
        <f>U164*H164</f>
        <v>0.048000000000000001</v>
      </c>
      <c r="W164" s="264">
        <v>0</v>
      </c>
      <c r="X164" s="265">
        <f>W164*H164</f>
        <v>0</v>
      </c>
      <c r="Y164" s="42"/>
      <c r="Z164" s="42"/>
      <c r="AA164" s="42"/>
      <c r="AB164" s="42"/>
      <c r="AC164" s="42"/>
      <c r="AD164" s="42"/>
      <c r="AE164" s="42"/>
      <c r="AR164" s="266" t="s">
        <v>180</v>
      </c>
      <c r="AT164" s="266" t="s">
        <v>176</v>
      </c>
      <c r="AU164" s="266" t="s">
        <v>22</v>
      </c>
      <c r="AY164" s="16" t="s">
        <v>165</v>
      </c>
      <c r="BE164" s="154">
        <f>IF(O164="základní",K164,0)</f>
        <v>0</v>
      </c>
      <c r="BF164" s="154">
        <f>IF(O164="snížená",K164,0)</f>
        <v>0</v>
      </c>
      <c r="BG164" s="154">
        <f>IF(O164="zákl. přenesená",K164,0)</f>
        <v>0</v>
      </c>
      <c r="BH164" s="154">
        <f>IF(O164="sníž. přenesená",K164,0)</f>
        <v>0</v>
      </c>
      <c r="BI164" s="154">
        <f>IF(O164="nulová",K164,0)</f>
        <v>0</v>
      </c>
      <c r="BJ164" s="16" t="s">
        <v>100</v>
      </c>
      <c r="BK164" s="154">
        <f>ROUND(P164*H164,2)</f>
        <v>0</v>
      </c>
      <c r="BL164" s="16" t="s">
        <v>172</v>
      </c>
      <c r="BM164" s="266" t="s">
        <v>259</v>
      </c>
    </row>
    <row r="165" s="2" customFormat="1" ht="14.4" customHeight="1">
      <c r="A165" s="42"/>
      <c r="B165" s="43"/>
      <c r="C165" s="271" t="s">
        <v>8</v>
      </c>
      <c r="D165" s="271" t="s">
        <v>176</v>
      </c>
      <c r="E165" s="272" t="s">
        <v>260</v>
      </c>
      <c r="F165" s="273" t="s">
        <v>261</v>
      </c>
      <c r="G165" s="274" t="s">
        <v>170</v>
      </c>
      <c r="H165" s="275">
        <v>25</v>
      </c>
      <c r="I165" s="276"/>
      <c r="J165" s="277"/>
      <c r="K165" s="278">
        <f>ROUND(P165*H165,2)</f>
        <v>0</v>
      </c>
      <c r="L165" s="273" t="s">
        <v>1</v>
      </c>
      <c r="M165" s="279"/>
      <c r="N165" s="280" t="s">
        <v>1</v>
      </c>
      <c r="O165" s="262" t="s">
        <v>56</v>
      </c>
      <c r="P165" s="263">
        <f>I165+J165</f>
        <v>0</v>
      </c>
      <c r="Q165" s="263">
        <f>ROUND(I165*H165,2)</f>
        <v>0</v>
      </c>
      <c r="R165" s="263">
        <f>ROUND(J165*H165,2)</f>
        <v>0</v>
      </c>
      <c r="S165" s="95"/>
      <c r="T165" s="264">
        <f>S165*H165</f>
        <v>0</v>
      </c>
      <c r="U165" s="264">
        <v>0.012</v>
      </c>
      <c r="V165" s="264">
        <f>U165*H165</f>
        <v>0.29999999999999999</v>
      </c>
      <c r="W165" s="264">
        <v>0</v>
      </c>
      <c r="X165" s="265">
        <f>W165*H165</f>
        <v>0</v>
      </c>
      <c r="Y165" s="42"/>
      <c r="Z165" s="42"/>
      <c r="AA165" s="42"/>
      <c r="AB165" s="42"/>
      <c r="AC165" s="42"/>
      <c r="AD165" s="42"/>
      <c r="AE165" s="42"/>
      <c r="AR165" s="266" t="s">
        <v>180</v>
      </c>
      <c r="AT165" s="266" t="s">
        <v>176</v>
      </c>
      <c r="AU165" s="266" t="s">
        <v>22</v>
      </c>
      <c r="AY165" s="16" t="s">
        <v>165</v>
      </c>
      <c r="BE165" s="154">
        <f>IF(O165="základní",K165,0)</f>
        <v>0</v>
      </c>
      <c r="BF165" s="154">
        <f>IF(O165="snížená",K165,0)</f>
        <v>0</v>
      </c>
      <c r="BG165" s="154">
        <f>IF(O165="zákl. přenesená",K165,0)</f>
        <v>0</v>
      </c>
      <c r="BH165" s="154">
        <f>IF(O165="sníž. přenesená",K165,0)</f>
        <v>0</v>
      </c>
      <c r="BI165" s="154">
        <f>IF(O165="nulová",K165,0)</f>
        <v>0</v>
      </c>
      <c r="BJ165" s="16" t="s">
        <v>100</v>
      </c>
      <c r="BK165" s="154">
        <f>ROUND(P165*H165,2)</f>
        <v>0</v>
      </c>
      <c r="BL165" s="16" t="s">
        <v>172</v>
      </c>
      <c r="BM165" s="266" t="s">
        <v>262</v>
      </c>
    </row>
    <row r="166" s="2" customFormat="1" ht="14.4" customHeight="1">
      <c r="A166" s="42"/>
      <c r="B166" s="43"/>
      <c r="C166" s="271" t="s">
        <v>263</v>
      </c>
      <c r="D166" s="271" t="s">
        <v>176</v>
      </c>
      <c r="E166" s="272" t="s">
        <v>264</v>
      </c>
      <c r="F166" s="273" t="s">
        <v>265</v>
      </c>
      <c r="G166" s="274" t="s">
        <v>170</v>
      </c>
      <c r="H166" s="275">
        <v>25</v>
      </c>
      <c r="I166" s="276"/>
      <c r="J166" s="277"/>
      <c r="K166" s="278">
        <f>ROUND(P166*H166,2)</f>
        <v>0</v>
      </c>
      <c r="L166" s="273" t="s">
        <v>1</v>
      </c>
      <c r="M166" s="279"/>
      <c r="N166" s="280" t="s">
        <v>1</v>
      </c>
      <c r="O166" s="262" t="s">
        <v>56</v>
      </c>
      <c r="P166" s="263">
        <f>I166+J166</f>
        <v>0</v>
      </c>
      <c r="Q166" s="263">
        <f>ROUND(I166*H166,2)</f>
        <v>0</v>
      </c>
      <c r="R166" s="263">
        <f>ROUND(J166*H166,2)</f>
        <v>0</v>
      </c>
      <c r="S166" s="95"/>
      <c r="T166" s="264">
        <f>S166*H166</f>
        <v>0</v>
      </c>
      <c r="U166" s="264">
        <v>0.012</v>
      </c>
      <c r="V166" s="264">
        <f>U166*H166</f>
        <v>0.29999999999999999</v>
      </c>
      <c r="W166" s="264">
        <v>0</v>
      </c>
      <c r="X166" s="265">
        <f>W166*H166</f>
        <v>0</v>
      </c>
      <c r="Y166" s="42"/>
      <c r="Z166" s="42"/>
      <c r="AA166" s="42"/>
      <c r="AB166" s="42"/>
      <c r="AC166" s="42"/>
      <c r="AD166" s="42"/>
      <c r="AE166" s="42"/>
      <c r="AR166" s="266" t="s">
        <v>180</v>
      </c>
      <c r="AT166" s="266" t="s">
        <v>176</v>
      </c>
      <c r="AU166" s="266" t="s">
        <v>22</v>
      </c>
      <c r="AY166" s="16" t="s">
        <v>165</v>
      </c>
      <c r="BE166" s="154">
        <f>IF(O166="základní",K166,0)</f>
        <v>0</v>
      </c>
      <c r="BF166" s="154">
        <f>IF(O166="snížená",K166,0)</f>
        <v>0</v>
      </c>
      <c r="BG166" s="154">
        <f>IF(O166="zákl. přenesená",K166,0)</f>
        <v>0</v>
      </c>
      <c r="BH166" s="154">
        <f>IF(O166="sníž. přenesená",K166,0)</f>
        <v>0</v>
      </c>
      <c r="BI166" s="154">
        <f>IF(O166="nulová",K166,0)</f>
        <v>0</v>
      </c>
      <c r="BJ166" s="16" t="s">
        <v>100</v>
      </c>
      <c r="BK166" s="154">
        <f>ROUND(P166*H166,2)</f>
        <v>0</v>
      </c>
      <c r="BL166" s="16" t="s">
        <v>172</v>
      </c>
      <c r="BM166" s="266" t="s">
        <v>266</v>
      </c>
    </row>
    <row r="167" s="2" customFormat="1" ht="14.4" customHeight="1">
      <c r="A167" s="42"/>
      <c r="B167" s="43"/>
      <c r="C167" s="271" t="s">
        <v>267</v>
      </c>
      <c r="D167" s="271" t="s">
        <v>176</v>
      </c>
      <c r="E167" s="272" t="s">
        <v>268</v>
      </c>
      <c r="F167" s="273" t="s">
        <v>269</v>
      </c>
      <c r="G167" s="274" t="s">
        <v>170</v>
      </c>
      <c r="H167" s="275">
        <v>24</v>
      </c>
      <c r="I167" s="276"/>
      <c r="J167" s="277"/>
      <c r="K167" s="278">
        <f>ROUND(P167*H167,2)</f>
        <v>0</v>
      </c>
      <c r="L167" s="273" t="s">
        <v>1</v>
      </c>
      <c r="M167" s="279"/>
      <c r="N167" s="280" t="s">
        <v>1</v>
      </c>
      <c r="O167" s="262" t="s">
        <v>56</v>
      </c>
      <c r="P167" s="263">
        <f>I167+J167</f>
        <v>0</v>
      </c>
      <c r="Q167" s="263">
        <f>ROUND(I167*H167,2)</f>
        <v>0</v>
      </c>
      <c r="R167" s="263">
        <f>ROUND(J167*H167,2)</f>
        <v>0</v>
      </c>
      <c r="S167" s="95"/>
      <c r="T167" s="264">
        <f>S167*H167</f>
        <v>0</v>
      </c>
      <c r="U167" s="264">
        <v>0.012</v>
      </c>
      <c r="V167" s="264">
        <f>U167*H167</f>
        <v>0.28800000000000003</v>
      </c>
      <c r="W167" s="264">
        <v>0</v>
      </c>
      <c r="X167" s="265">
        <f>W167*H167</f>
        <v>0</v>
      </c>
      <c r="Y167" s="42"/>
      <c r="Z167" s="42"/>
      <c r="AA167" s="42"/>
      <c r="AB167" s="42"/>
      <c r="AC167" s="42"/>
      <c r="AD167" s="42"/>
      <c r="AE167" s="42"/>
      <c r="AR167" s="266" t="s">
        <v>180</v>
      </c>
      <c r="AT167" s="266" t="s">
        <v>176</v>
      </c>
      <c r="AU167" s="266" t="s">
        <v>22</v>
      </c>
      <c r="AY167" s="16" t="s">
        <v>165</v>
      </c>
      <c r="BE167" s="154">
        <f>IF(O167="základní",K167,0)</f>
        <v>0</v>
      </c>
      <c r="BF167" s="154">
        <f>IF(O167="snížená",K167,0)</f>
        <v>0</v>
      </c>
      <c r="BG167" s="154">
        <f>IF(O167="zákl. přenesená",K167,0)</f>
        <v>0</v>
      </c>
      <c r="BH167" s="154">
        <f>IF(O167="sníž. přenesená",K167,0)</f>
        <v>0</v>
      </c>
      <c r="BI167" s="154">
        <f>IF(O167="nulová",K167,0)</f>
        <v>0</v>
      </c>
      <c r="BJ167" s="16" t="s">
        <v>100</v>
      </c>
      <c r="BK167" s="154">
        <f>ROUND(P167*H167,2)</f>
        <v>0</v>
      </c>
      <c r="BL167" s="16" t="s">
        <v>172</v>
      </c>
      <c r="BM167" s="266" t="s">
        <v>270</v>
      </c>
    </row>
    <row r="168" s="2" customFormat="1" ht="14.4" customHeight="1">
      <c r="A168" s="42"/>
      <c r="B168" s="43"/>
      <c r="C168" s="271" t="s">
        <v>271</v>
      </c>
      <c r="D168" s="271" t="s">
        <v>176</v>
      </c>
      <c r="E168" s="272" t="s">
        <v>272</v>
      </c>
      <c r="F168" s="273" t="s">
        <v>273</v>
      </c>
      <c r="G168" s="274" t="s">
        <v>170</v>
      </c>
      <c r="H168" s="275">
        <v>12</v>
      </c>
      <c r="I168" s="276"/>
      <c r="J168" s="277"/>
      <c r="K168" s="278">
        <f>ROUND(P168*H168,2)</f>
        <v>0</v>
      </c>
      <c r="L168" s="273" t="s">
        <v>1</v>
      </c>
      <c r="M168" s="279"/>
      <c r="N168" s="280" t="s">
        <v>1</v>
      </c>
      <c r="O168" s="262" t="s">
        <v>56</v>
      </c>
      <c r="P168" s="263">
        <f>I168+J168</f>
        <v>0</v>
      </c>
      <c r="Q168" s="263">
        <f>ROUND(I168*H168,2)</f>
        <v>0</v>
      </c>
      <c r="R168" s="263">
        <f>ROUND(J168*H168,2)</f>
        <v>0</v>
      </c>
      <c r="S168" s="95"/>
      <c r="T168" s="264">
        <f>S168*H168</f>
        <v>0</v>
      </c>
      <c r="U168" s="264">
        <v>0.012</v>
      </c>
      <c r="V168" s="264">
        <f>U168*H168</f>
        <v>0.14400000000000002</v>
      </c>
      <c r="W168" s="264">
        <v>0</v>
      </c>
      <c r="X168" s="265">
        <f>W168*H168</f>
        <v>0</v>
      </c>
      <c r="Y168" s="42"/>
      <c r="Z168" s="42"/>
      <c r="AA168" s="42"/>
      <c r="AB168" s="42"/>
      <c r="AC168" s="42"/>
      <c r="AD168" s="42"/>
      <c r="AE168" s="42"/>
      <c r="AR168" s="266" t="s">
        <v>180</v>
      </c>
      <c r="AT168" s="266" t="s">
        <v>176</v>
      </c>
      <c r="AU168" s="266" t="s">
        <v>22</v>
      </c>
      <c r="AY168" s="16" t="s">
        <v>165</v>
      </c>
      <c r="BE168" s="154">
        <f>IF(O168="základní",K168,0)</f>
        <v>0</v>
      </c>
      <c r="BF168" s="154">
        <f>IF(O168="snížená",K168,0)</f>
        <v>0</v>
      </c>
      <c r="BG168" s="154">
        <f>IF(O168="zákl. přenesená",K168,0)</f>
        <v>0</v>
      </c>
      <c r="BH168" s="154">
        <f>IF(O168="sníž. přenesená",K168,0)</f>
        <v>0</v>
      </c>
      <c r="BI168" s="154">
        <f>IF(O168="nulová",K168,0)</f>
        <v>0</v>
      </c>
      <c r="BJ168" s="16" t="s">
        <v>100</v>
      </c>
      <c r="BK168" s="154">
        <f>ROUND(P168*H168,2)</f>
        <v>0</v>
      </c>
      <c r="BL168" s="16" t="s">
        <v>172</v>
      </c>
      <c r="BM168" s="266" t="s">
        <v>274</v>
      </c>
    </row>
    <row r="169" s="2" customFormat="1" ht="14.4" customHeight="1">
      <c r="A169" s="42"/>
      <c r="B169" s="43"/>
      <c r="C169" s="271" t="s">
        <v>275</v>
      </c>
      <c r="D169" s="271" t="s">
        <v>176</v>
      </c>
      <c r="E169" s="272" t="s">
        <v>276</v>
      </c>
      <c r="F169" s="273" t="s">
        <v>277</v>
      </c>
      <c r="G169" s="274" t="s">
        <v>170</v>
      </c>
      <c r="H169" s="275">
        <v>4</v>
      </c>
      <c r="I169" s="276"/>
      <c r="J169" s="277"/>
      <c r="K169" s="278">
        <f>ROUND(P169*H169,2)</f>
        <v>0</v>
      </c>
      <c r="L169" s="273" t="s">
        <v>1</v>
      </c>
      <c r="M169" s="279"/>
      <c r="N169" s="280" t="s">
        <v>1</v>
      </c>
      <c r="O169" s="262" t="s">
        <v>56</v>
      </c>
      <c r="P169" s="263">
        <f>I169+J169</f>
        <v>0</v>
      </c>
      <c r="Q169" s="263">
        <f>ROUND(I169*H169,2)</f>
        <v>0</v>
      </c>
      <c r="R169" s="263">
        <f>ROUND(J169*H169,2)</f>
        <v>0</v>
      </c>
      <c r="S169" s="95"/>
      <c r="T169" s="264">
        <f>S169*H169</f>
        <v>0</v>
      </c>
      <c r="U169" s="264">
        <v>0.0050000000000000001</v>
      </c>
      <c r="V169" s="264">
        <f>U169*H169</f>
        <v>0.02</v>
      </c>
      <c r="W169" s="264">
        <v>0</v>
      </c>
      <c r="X169" s="265">
        <f>W169*H169</f>
        <v>0</v>
      </c>
      <c r="Y169" s="42"/>
      <c r="Z169" s="42"/>
      <c r="AA169" s="42"/>
      <c r="AB169" s="42"/>
      <c r="AC169" s="42"/>
      <c r="AD169" s="42"/>
      <c r="AE169" s="42"/>
      <c r="AR169" s="266" t="s">
        <v>180</v>
      </c>
      <c r="AT169" s="266" t="s">
        <v>176</v>
      </c>
      <c r="AU169" s="266" t="s">
        <v>22</v>
      </c>
      <c r="AY169" s="16" t="s">
        <v>165</v>
      </c>
      <c r="BE169" s="154">
        <f>IF(O169="základní",K169,0)</f>
        <v>0</v>
      </c>
      <c r="BF169" s="154">
        <f>IF(O169="snížená",K169,0)</f>
        <v>0</v>
      </c>
      <c r="BG169" s="154">
        <f>IF(O169="zákl. přenesená",K169,0)</f>
        <v>0</v>
      </c>
      <c r="BH169" s="154">
        <f>IF(O169="sníž. přenesená",K169,0)</f>
        <v>0</v>
      </c>
      <c r="BI169" s="154">
        <f>IF(O169="nulová",K169,0)</f>
        <v>0</v>
      </c>
      <c r="BJ169" s="16" t="s">
        <v>100</v>
      </c>
      <c r="BK169" s="154">
        <f>ROUND(P169*H169,2)</f>
        <v>0</v>
      </c>
      <c r="BL169" s="16" t="s">
        <v>172</v>
      </c>
      <c r="BM169" s="266" t="s">
        <v>278</v>
      </c>
    </row>
    <row r="170" s="2" customFormat="1" ht="37.8" customHeight="1">
      <c r="A170" s="42"/>
      <c r="B170" s="43"/>
      <c r="C170" s="254" t="s">
        <v>279</v>
      </c>
      <c r="D170" s="254" t="s">
        <v>167</v>
      </c>
      <c r="E170" s="255" t="s">
        <v>280</v>
      </c>
      <c r="F170" s="256" t="s">
        <v>281</v>
      </c>
      <c r="G170" s="257" t="s">
        <v>170</v>
      </c>
      <c r="H170" s="258">
        <v>710</v>
      </c>
      <c r="I170" s="259"/>
      <c r="J170" s="259"/>
      <c r="K170" s="260">
        <f>ROUND(P170*H170,2)</f>
        <v>0</v>
      </c>
      <c r="L170" s="256" t="s">
        <v>171</v>
      </c>
      <c r="M170" s="45"/>
      <c r="N170" s="261" t="s">
        <v>1</v>
      </c>
      <c r="O170" s="262" t="s">
        <v>56</v>
      </c>
      <c r="P170" s="263">
        <f>I170+J170</f>
        <v>0</v>
      </c>
      <c r="Q170" s="263">
        <f>ROUND(I170*H170,2)</f>
        <v>0</v>
      </c>
      <c r="R170" s="263">
        <f>ROUND(J170*H170,2)</f>
        <v>0</v>
      </c>
      <c r="S170" s="95"/>
      <c r="T170" s="264">
        <f>S170*H170</f>
        <v>0</v>
      </c>
      <c r="U170" s="264">
        <v>0</v>
      </c>
      <c r="V170" s="264">
        <f>U170*H170</f>
        <v>0</v>
      </c>
      <c r="W170" s="264">
        <v>0</v>
      </c>
      <c r="X170" s="265">
        <f>W170*H170</f>
        <v>0</v>
      </c>
      <c r="Y170" s="42"/>
      <c r="Z170" s="42"/>
      <c r="AA170" s="42"/>
      <c r="AB170" s="42"/>
      <c r="AC170" s="42"/>
      <c r="AD170" s="42"/>
      <c r="AE170" s="42"/>
      <c r="AR170" s="266" t="s">
        <v>172</v>
      </c>
      <c r="AT170" s="266" t="s">
        <v>167</v>
      </c>
      <c r="AU170" s="266" t="s">
        <v>22</v>
      </c>
      <c r="AY170" s="16" t="s">
        <v>165</v>
      </c>
      <c r="BE170" s="154">
        <f>IF(O170="základní",K170,0)</f>
        <v>0</v>
      </c>
      <c r="BF170" s="154">
        <f>IF(O170="snížená",K170,0)</f>
        <v>0</v>
      </c>
      <c r="BG170" s="154">
        <f>IF(O170="zákl. přenesená",K170,0)</f>
        <v>0</v>
      </c>
      <c r="BH170" s="154">
        <f>IF(O170="sníž. přenesená",K170,0)</f>
        <v>0</v>
      </c>
      <c r="BI170" s="154">
        <f>IF(O170="nulová",K170,0)</f>
        <v>0</v>
      </c>
      <c r="BJ170" s="16" t="s">
        <v>100</v>
      </c>
      <c r="BK170" s="154">
        <f>ROUND(P170*H170,2)</f>
        <v>0</v>
      </c>
      <c r="BL170" s="16" t="s">
        <v>172</v>
      </c>
      <c r="BM170" s="266" t="s">
        <v>282</v>
      </c>
    </row>
    <row r="171" s="2" customFormat="1">
      <c r="A171" s="42"/>
      <c r="B171" s="43"/>
      <c r="C171" s="44"/>
      <c r="D171" s="267" t="s">
        <v>174</v>
      </c>
      <c r="E171" s="44"/>
      <c r="F171" s="268" t="s">
        <v>283</v>
      </c>
      <c r="G171" s="44"/>
      <c r="H171" s="44"/>
      <c r="I171" s="222"/>
      <c r="J171" s="222"/>
      <c r="K171" s="44"/>
      <c r="L171" s="44"/>
      <c r="M171" s="45"/>
      <c r="N171" s="269"/>
      <c r="O171" s="270"/>
      <c r="P171" s="95"/>
      <c r="Q171" s="95"/>
      <c r="R171" s="95"/>
      <c r="S171" s="95"/>
      <c r="T171" s="95"/>
      <c r="U171" s="95"/>
      <c r="V171" s="95"/>
      <c r="W171" s="95"/>
      <c r="X171" s="96"/>
      <c r="Y171" s="42"/>
      <c r="Z171" s="42"/>
      <c r="AA171" s="42"/>
      <c r="AB171" s="42"/>
      <c r="AC171" s="42"/>
      <c r="AD171" s="42"/>
      <c r="AE171" s="42"/>
      <c r="AT171" s="16" t="s">
        <v>174</v>
      </c>
      <c r="AU171" s="16" t="s">
        <v>22</v>
      </c>
    </row>
    <row r="172" s="2" customFormat="1" ht="14.4" customHeight="1">
      <c r="A172" s="42"/>
      <c r="B172" s="43"/>
      <c r="C172" s="271" t="s">
        <v>284</v>
      </c>
      <c r="D172" s="271" t="s">
        <v>176</v>
      </c>
      <c r="E172" s="272" t="s">
        <v>285</v>
      </c>
      <c r="F172" s="273" t="s">
        <v>286</v>
      </c>
      <c r="G172" s="274" t="s">
        <v>170</v>
      </c>
      <c r="H172" s="275">
        <v>30</v>
      </c>
      <c r="I172" s="276"/>
      <c r="J172" s="277"/>
      <c r="K172" s="278">
        <f>ROUND(P172*H172,2)</f>
        <v>0</v>
      </c>
      <c r="L172" s="273" t="s">
        <v>1</v>
      </c>
      <c r="M172" s="279"/>
      <c r="N172" s="280" t="s">
        <v>1</v>
      </c>
      <c r="O172" s="262" t="s">
        <v>56</v>
      </c>
      <c r="P172" s="263">
        <f>I172+J172</f>
        <v>0</v>
      </c>
      <c r="Q172" s="263">
        <f>ROUND(I172*H172,2)</f>
        <v>0</v>
      </c>
      <c r="R172" s="263">
        <f>ROUND(J172*H172,2)</f>
        <v>0</v>
      </c>
      <c r="S172" s="95"/>
      <c r="T172" s="264">
        <f>S172*H172</f>
        <v>0</v>
      </c>
      <c r="U172" s="264">
        <v>0.0030000000000000001</v>
      </c>
      <c r="V172" s="264">
        <f>U172*H172</f>
        <v>0.089999999999999997</v>
      </c>
      <c r="W172" s="264">
        <v>0</v>
      </c>
      <c r="X172" s="265">
        <f>W172*H172</f>
        <v>0</v>
      </c>
      <c r="Y172" s="42"/>
      <c r="Z172" s="42"/>
      <c r="AA172" s="42"/>
      <c r="AB172" s="42"/>
      <c r="AC172" s="42"/>
      <c r="AD172" s="42"/>
      <c r="AE172" s="42"/>
      <c r="AR172" s="266" t="s">
        <v>180</v>
      </c>
      <c r="AT172" s="266" t="s">
        <v>176</v>
      </c>
      <c r="AU172" s="266" t="s">
        <v>22</v>
      </c>
      <c r="AY172" s="16" t="s">
        <v>165</v>
      </c>
      <c r="BE172" s="154">
        <f>IF(O172="základní",K172,0)</f>
        <v>0</v>
      </c>
      <c r="BF172" s="154">
        <f>IF(O172="snížená",K172,0)</f>
        <v>0</v>
      </c>
      <c r="BG172" s="154">
        <f>IF(O172="zákl. přenesená",K172,0)</f>
        <v>0</v>
      </c>
      <c r="BH172" s="154">
        <f>IF(O172="sníž. přenesená",K172,0)</f>
        <v>0</v>
      </c>
      <c r="BI172" s="154">
        <f>IF(O172="nulová",K172,0)</f>
        <v>0</v>
      </c>
      <c r="BJ172" s="16" t="s">
        <v>100</v>
      </c>
      <c r="BK172" s="154">
        <f>ROUND(P172*H172,2)</f>
        <v>0</v>
      </c>
      <c r="BL172" s="16" t="s">
        <v>172</v>
      </c>
      <c r="BM172" s="266" t="s">
        <v>287</v>
      </c>
    </row>
    <row r="173" s="2" customFormat="1" ht="14.4" customHeight="1">
      <c r="A173" s="42"/>
      <c r="B173" s="43"/>
      <c r="C173" s="271" t="s">
        <v>288</v>
      </c>
      <c r="D173" s="271" t="s">
        <v>176</v>
      </c>
      <c r="E173" s="272" t="s">
        <v>289</v>
      </c>
      <c r="F173" s="273" t="s">
        <v>290</v>
      </c>
      <c r="G173" s="274" t="s">
        <v>170</v>
      </c>
      <c r="H173" s="275">
        <v>30</v>
      </c>
      <c r="I173" s="276"/>
      <c r="J173" s="277"/>
      <c r="K173" s="278">
        <f>ROUND(P173*H173,2)</f>
        <v>0</v>
      </c>
      <c r="L173" s="273" t="s">
        <v>1</v>
      </c>
      <c r="M173" s="279"/>
      <c r="N173" s="280" t="s">
        <v>1</v>
      </c>
      <c r="O173" s="262" t="s">
        <v>56</v>
      </c>
      <c r="P173" s="263">
        <f>I173+J173</f>
        <v>0</v>
      </c>
      <c r="Q173" s="263">
        <f>ROUND(I173*H173,2)</f>
        <v>0</v>
      </c>
      <c r="R173" s="263">
        <f>ROUND(J173*H173,2)</f>
        <v>0</v>
      </c>
      <c r="S173" s="95"/>
      <c r="T173" s="264">
        <f>S173*H173</f>
        <v>0</v>
      </c>
      <c r="U173" s="264">
        <v>0.0030000000000000001</v>
      </c>
      <c r="V173" s="264">
        <f>U173*H173</f>
        <v>0.089999999999999997</v>
      </c>
      <c r="W173" s="264">
        <v>0</v>
      </c>
      <c r="X173" s="265">
        <f>W173*H173</f>
        <v>0</v>
      </c>
      <c r="Y173" s="42"/>
      <c r="Z173" s="42"/>
      <c r="AA173" s="42"/>
      <c r="AB173" s="42"/>
      <c r="AC173" s="42"/>
      <c r="AD173" s="42"/>
      <c r="AE173" s="42"/>
      <c r="AR173" s="266" t="s">
        <v>180</v>
      </c>
      <c r="AT173" s="266" t="s">
        <v>176</v>
      </c>
      <c r="AU173" s="266" t="s">
        <v>22</v>
      </c>
      <c r="AY173" s="16" t="s">
        <v>165</v>
      </c>
      <c r="BE173" s="154">
        <f>IF(O173="základní",K173,0)</f>
        <v>0</v>
      </c>
      <c r="BF173" s="154">
        <f>IF(O173="snížená",K173,0)</f>
        <v>0</v>
      </c>
      <c r="BG173" s="154">
        <f>IF(O173="zákl. přenesená",K173,0)</f>
        <v>0</v>
      </c>
      <c r="BH173" s="154">
        <f>IF(O173="sníž. přenesená",K173,0)</f>
        <v>0</v>
      </c>
      <c r="BI173" s="154">
        <f>IF(O173="nulová",K173,0)</f>
        <v>0</v>
      </c>
      <c r="BJ173" s="16" t="s">
        <v>100</v>
      </c>
      <c r="BK173" s="154">
        <f>ROUND(P173*H173,2)</f>
        <v>0</v>
      </c>
      <c r="BL173" s="16" t="s">
        <v>172</v>
      </c>
      <c r="BM173" s="266" t="s">
        <v>291</v>
      </c>
    </row>
    <row r="174" s="2" customFormat="1" ht="14.4" customHeight="1">
      <c r="A174" s="42"/>
      <c r="B174" s="43"/>
      <c r="C174" s="271" t="s">
        <v>292</v>
      </c>
      <c r="D174" s="271" t="s">
        <v>176</v>
      </c>
      <c r="E174" s="272" t="s">
        <v>293</v>
      </c>
      <c r="F174" s="273" t="s">
        <v>294</v>
      </c>
      <c r="G174" s="274" t="s">
        <v>170</v>
      </c>
      <c r="H174" s="275">
        <v>40</v>
      </c>
      <c r="I174" s="276"/>
      <c r="J174" s="277"/>
      <c r="K174" s="278">
        <f>ROUND(P174*H174,2)</f>
        <v>0</v>
      </c>
      <c r="L174" s="273" t="s">
        <v>1</v>
      </c>
      <c r="M174" s="279"/>
      <c r="N174" s="280" t="s">
        <v>1</v>
      </c>
      <c r="O174" s="262" t="s">
        <v>56</v>
      </c>
      <c r="P174" s="263">
        <f>I174+J174</f>
        <v>0</v>
      </c>
      <c r="Q174" s="263">
        <f>ROUND(I174*H174,2)</f>
        <v>0</v>
      </c>
      <c r="R174" s="263">
        <f>ROUND(J174*H174,2)</f>
        <v>0</v>
      </c>
      <c r="S174" s="95"/>
      <c r="T174" s="264">
        <f>S174*H174</f>
        <v>0</v>
      </c>
      <c r="U174" s="264">
        <v>0.0030000000000000001</v>
      </c>
      <c r="V174" s="264">
        <f>U174*H174</f>
        <v>0.12</v>
      </c>
      <c r="W174" s="264">
        <v>0</v>
      </c>
      <c r="X174" s="265">
        <f>W174*H174</f>
        <v>0</v>
      </c>
      <c r="Y174" s="42"/>
      <c r="Z174" s="42"/>
      <c r="AA174" s="42"/>
      <c r="AB174" s="42"/>
      <c r="AC174" s="42"/>
      <c r="AD174" s="42"/>
      <c r="AE174" s="42"/>
      <c r="AR174" s="266" t="s">
        <v>180</v>
      </c>
      <c r="AT174" s="266" t="s">
        <v>176</v>
      </c>
      <c r="AU174" s="266" t="s">
        <v>22</v>
      </c>
      <c r="AY174" s="16" t="s">
        <v>165</v>
      </c>
      <c r="BE174" s="154">
        <f>IF(O174="základní",K174,0)</f>
        <v>0</v>
      </c>
      <c r="BF174" s="154">
        <f>IF(O174="snížená",K174,0)</f>
        <v>0</v>
      </c>
      <c r="BG174" s="154">
        <f>IF(O174="zákl. přenesená",K174,0)</f>
        <v>0</v>
      </c>
      <c r="BH174" s="154">
        <f>IF(O174="sníž. přenesená",K174,0)</f>
        <v>0</v>
      </c>
      <c r="BI174" s="154">
        <f>IF(O174="nulová",K174,0)</f>
        <v>0</v>
      </c>
      <c r="BJ174" s="16" t="s">
        <v>100</v>
      </c>
      <c r="BK174" s="154">
        <f>ROUND(P174*H174,2)</f>
        <v>0</v>
      </c>
      <c r="BL174" s="16" t="s">
        <v>172</v>
      </c>
      <c r="BM174" s="266" t="s">
        <v>295</v>
      </c>
    </row>
    <row r="175" s="2" customFormat="1" ht="14.4" customHeight="1">
      <c r="A175" s="42"/>
      <c r="B175" s="43"/>
      <c r="C175" s="271" t="s">
        <v>296</v>
      </c>
      <c r="D175" s="271" t="s">
        <v>176</v>
      </c>
      <c r="E175" s="272" t="s">
        <v>297</v>
      </c>
      <c r="F175" s="273" t="s">
        <v>298</v>
      </c>
      <c r="G175" s="274" t="s">
        <v>170</v>
      </c>
      <c r="H175" s="275">
        <v>40</v>
      </c>
      <c r="I175" s="276"/>
      <c r="J175" s="277"/>
      <c r="K175" s="278">
        <f>ROUND(P175*H175,2)</f>
        <v>0</v>
      </c>
      <c r="L175" s="273" t="s">
        <v>1</v>
      </c>
      <c r="M175" s="279"/>
      <c r="N175" s="280" t="s">
        <v>1</v>
      </c>
      <c r="O175" s="262" t="s">
        <v>56</v>
      </c>
      <c r="P175" s="263">
        <f>I175+J175</f>
        <v>0</v>
      </c>
      <c r="Q175" s="263">
        <f>ROUND(I175*H175,2)</f>
        <v>0</v>
      </c>
      <c r="R175" s="263">
        <f>ROUND(J175*H175,2)</f>
        <v>0</v>
      </c>
      <c r="S175" s="95"/>
      <c r="T175" s="264">
        <f>S175*H175</f>
        <v>0</v>
      </c>
      <c r="U175" s="264">
        <v>0.0030000000000000001</v>
      </c>
      <c r="V175" s="264">
        <f>U175*H175</f>
        <v>0.12</v>
      </c>
      <c r="W175" s="264">
        <v>0</v>
      </c>
      <c r="X175" s="265">
        <f>W175*H175</f>
        <v>0</v>
      </c>
      <c r="Y175" s="42"/>
      <c r="Z175" s="42"/>
      <c r="AA175" s="42"/>
      <c r="AB175" s="42"/>
      <c r="AC175" s="42"/>
      <c r="AD175" s="42"/>
      <c r="AE175" s="42"/>
      <c r="AR175" s="266" t="s">
        <v>180</v>
      </c>
      <c r="AT175" s="266" t="s">
        <v>176</v>
      </c>
      <c r="AU175" s="266" t="s">
        <v>22</v>
      </c>
      <c r="AY175" s="16" t="s">
        <v>165</v>
      </c>
      <c r="BE175" s="154">
        <f>IF(O175="základní",K175,0)</f>
        <v>0</v>
      </c>
      <c r="BF175" s="154">
        <f>IF(O175="snížená",K175,0)</f>
        <v>0</v>
      </c>
      <c r="BG175" s="154">
        <f>IF(O175="zákl. přenesená",K175,0)</f>
        <v>0</v>
      </c>
      <c r="BH175" s="154">
        <f>IF(O175="sníž. přenesená",K175,0)</f>
        <v>0</v>
      </c>
      <c r="BI175" s="154">
        <f>IF(O175="nulová",K175,0)</f>
        <v>0</v>
      </c>
      <c r="BJ175" s="16" t="s">
        <v>100</v>
      </c>
      <c r="BK175" s="154">
        <f>ROUND(P175*H175,2)</f>
        <v>0</v>
      </c>
      <c r="BL175" s="16" t="s">
        <v>172</v>
      </c>
      <c r="BM175" s="266" t="s">
        <v>299</v>
      </c>
    </row>
    <row r="176" s="2" customFormat="1" ht="14.4" customHeight="1">
      <c r="A176" s="42"/>
      <c r="B176" s="43"/>
      <c r="C176" s="271" t="s">
        <v>300</v>
      </c>
      <c r="D176" s="271" t="s">
        <v>176</v>
      </c>
      <c r="E176" s="272" t="s">
        <v>301</v>
      </c>
      <c r="F176" s="273" t="s">
        <v>302</v>
      </c>
      <c r="G176" s="274" t="s">
        <v>170</v>
      </c>
      <c r="H176" s="275">
        <v>26</v>
      </c>
      <c r="I176" s="276"/>
      <c r="J176" s="277"/>
      <c r="K176" s="278">
        <f>ROUND(P176*H176,2)</f>
        <v>0</v>
      </c>
      <c r="L176" s="273" t="s">
        <v>1</v>
      </c>
      <c r="M176" s="279"/>
      <c r="N176" s="280" t="s">
        <v>1</v>
      </c>
      <c r="O176" s="262" t="s">
        <v>56</v>
      </c>
      <c r="P176" s="263">
        <f>I176+J176</f>
        <v>0</v>
      </c>
      <c r="Q176" s="263">
        <f>ROUND(I176*H176,2)</f>
        <v>0</v>
      </c>
      <c r="R176" s="263">
        <f>ROUND(J176*H176,2)</f>
        <v>0</v>
      </c>
      <c r="S176" s="95"/>
      <c r="T176" s="264">
        <f>S176*H176</f>
        <v>0</v>
      </c>
      <c r="U176" s="264">
        <v>0.0030000000000000001</v>
      </c>
      <c r="V176" s="264">
        <f>U176*H176</f>
        <v>0.078</v>
      </c>
      <c r="W176" s="264">
        <v>0</v>
      </c>
      <c r="X176" s="265">
        <f>W176*H176</f>
        <v>0</v>
      </c>
      <c r="Y176" s="42"/>
      <c r="Z176" s="42"/>
      <c r="AA176" s="42"/>
      <c r="AB176" s="42"/>
      <c r="AC176" s="42"/>
      <c r="AD176" s="42"/>
      <c r="AE176" s="42"/>
      <c r="AR176" s="266" t="s">
        <v>180</v>
      </c>
      <c r="AT176" s="266" t="s">
        <v>176</v>
      </c>
      <c r="AU176" s="266" t="s">
        <v>22</v>
      </c>
      <c r="AY176" s="16" t="s">
        <v>165</v>
      </c>
      <c r="BE176" s="154">
        <f>IF(O176="základní",K176,0)</f>
        <v>0</v>
      </c>
      <c r="BF176" s="154">
        <f>IF(O176="snížená",K176,0)</f>
        <v>0</v>
      </c>
      <c r="BG176" s="154">
        <f>IF(O176="zákl. přenesená",K176,0)</f>
        <v>0</v>
      </c>
      <c r="BH176" s="154">
        <f>IF(O176="sníž. přenesená",K176,0)</f>
        <v>0</v>
      </c>
      <c r="BI176" s="154">
        <f>IF(O176="nulová",K176,0)</f>
        <v>0</v>
      </c>
      <c r="BJ176" s="16" t="s">
        <v>100</v>
      </c>
      <c r="BK176" s="154">
        <f>ROUND(P176*H176,2)</f>
        <v>0</v>
      </c>
      <c r="BL176" s="16" t="s">
        <v>172</v>
      </c>
      <c r="BM176" s="266" t="s">
        <v>303</v>
      </c>
    </row>
    <row r="177" s="2" customFormat="1" ht="14.4" customHeight="1">
      <c r="A177" s="42"/>
      <c r="B177" s="43"/>
      <c r="C177" s="271" t="s">
        <v>304</v>
      </c>
      <c r="D177" s="271" t="s">
        <v>176</v>
      </c>
      <c r="E177" s="272" t="s">
        <v>305</v>
      </c>
      <c r="F177" s="273" t="s">
        <v>306</v>
      </c>
      <c r="G177" s="274" t="s">
        <v>170</v>
      </c>
      <c r="H177" s="275">
        <v>24</v>
      </c>
      <c r="I177" s="276"/>
      <c r="J177" s="277"/>
      <c r="K177" s="278">
        <f>ROUND(P177*H177,2)</f>
        <v>0</v>
      </c>
      <c r="L177" s="273" t="s">
        <v>1</v>
      </c>
      <c r="M177" s="279"/>
      <c r="N177" s="280" t="s">
        <v>1</v>
      </c>
      <c r="O177" s="262" t="s">
        <v>56</v>
      </c>
      <c r="P177" s="263">
        <f>I177+J177</f>
        <v>0</v>
      </c>
      <c r="Q177" s="263">
        <f>ROUND(I177*H177,2)</f>
        <v>0</v>
      </c>
      <c r="R177" s="263">
        <f>ROUND(J177*H177,2)</f>
        <v>0</v>
      </c>
      <c r="S177" s="95"/>
      <c r="T177" s="264">
        <f>S177*H177</f>
        <v>0</v>
      </c>
      <c r="U177" s="264">
        <v>0.0030000000000000001</v>
      </c>
      <c r="V177" s="264">
        <f>U177*H177</f>
        <v>0.072000000000000008</v>
      </c>
      <c r="W177" s="264">
        <v>0</v>
      </c>
      <c r="X177" s="265">
        <f>W177*H177</f>
        <v>0</v>
      </c>
      <c r="Y177" s="42"/>
      <c r="Z177" s="42"/>
      <c r="AA177" s="42"/>
      <c r="AB177" s="42"/>
      <c r="AC177" s="42"/>
      <c r="AD177" s="42"/>
      <c r="AE177" s="42"/>
      <c r="AR177" s="266" t="s">
        <v>180</v>
      </c>
      <c r="AT177" s="266" t="s">
        <v>176</v>
      </c>
      <c r="AU177" s="266" t="s">
        <v>22</v>
      </c>
      <c r="AY177" s="16" t="s">
        <v>165</v>
      </c>
      <c r="BE177" s="154">
        <f>IF(O177="základní",K177,0)</f>
        <v>0</v>
      </c>
      <c r="BF177" s="154">
        <f>IF(O177="snížená",K177,0)</f>
        <v>0</v>
      </c>
      <c r="BG177" s="154">
        <f>IF(O177="zákl. přenesená",K177,0)</f>
        <v>0</v>
      </c>
      <c r="BH177" s="154">
        <f>IF(O177="sníž. přenesená",K177,0)</f>
        <v>0</v>
      </c>
      <c r="BI177" s="154">
        <f>IF(O177="nulová",K177,0)</f>
        <v>0</v>
      </c>
      <c r="BJ177" s="16" t="s">
        <v>100</v>
      </c>
      <c r="BK177" s="154">
        <f>ROUND(P177*H177,2)</f>
        <v>0</v>
      </c>
      <c r="BL177" s="16" t="s">
        <v>172</v>
      </c>
      <c r="BM177" s="266" t="s">
        <v>307</v>
      </c>
    </row>
    <row r="178" s="2" customFormat="1" ht="14.4" customHeight="1">
      <c r="A178" s="42"/>
      <c r="B178" s="43"/>
      <c r="C178" s="271" t="s">
        <v>308</v>
      </c>
      <c r="D178" s="271" t="s">
        <v>176</v>
      </c>
      <c r="E178" s="272" t="s">
        <v>309</v>
      </c>
      <c r="F178" s="273" t="s">
        <v>310</v>
      </c>
      <c r="G178" s="274" t="s">
        <v>170</v>
      </c>
      <c r="H178" s="275">
        <v>30</v>
      </c>
      <c r="I178" s="276"/>
      <c r="J178" s="277"/>
      <c r="K178" s="278">
        <f>ROUND(P178*H178,2)</f>
        <v>0</v>
      </c>
      <c r="L178" s="273" t="s">
        <v>1</v>
      </c>
      <c r="M178" s="279"/>
      <c r="N178" s="280" t="s">
        <v>1</v>
      </c>
      <c r="O178" s="262" t="s">
        <v>56</v>
      </c>
      <c r="P178" s="263">
        <f>I178+J178</f>
        <v>0</v>
      </c>
      <c r="Q178" s="263">
        <f>ROUND(I178*H178,2)</f>
        <v>0</v>
      </c>
      <c r="R178" s="263">
        <f>ROUND(J178*H178,2)</f>
        <v>0</v>
      </c>
      <c r="S178" s="95"/>
      <c r="T178" s="264">
        <f>S178*H178</f>
        <v>0</v>
      </c>
      <c r="U178" s="264">
        <v>0.0030000000000000001</v>
      </c>
      <c r="V178" s="264">
        <f>U178*H178</f>
        <v>0.089999999999999997</v>
      </c>
      <c r="W178" s="264">
        <v>0</v>
      </c>
      <c r="X178" s="265">
        <f>W178*H178</f>
        <v>0</v>
      </c>
      <c r="Y178" s="42"/>
      <c r="Z178" s="42"/>
      <c r="AA178" s="42"/>
      <c r="AB178" s="42"/>
      <c r="AC178" s="42"/>
      <c r="AD178" s="42"/>
      <c r="AE178" s="42"/>
      <c r="AR178" s="266" t="s">
        <v>180</v>
      </c>
      <c r="AT178" s="266" t="s">
        <v>176</v>
      </c>
      <c r="AU178" s="266" t="s">
        <v>22</v>
      </c>
      <c r="AY178" s="16" t="s">
        <v>165</v>
      </c>
      <c r="BE178" s="154">
        <f>IF(O178="základní",K178,0)</f>
        <v>0</v>
      </c>
      <c r="BF178" s="154">
        <f>IF(O178="snížená",K178,0)</f>
        <v>0</v>
      </c>
      <c r="BG178" s="154">
        <f>IF(O178="zákl. přenesená",K178,0)</f>
        <v>0</v>
      </c>
      <c r="BH178" s="154">
        <f>IF(O178="sníž. přenesená",K178,0)</f>
        <v>0</v>
      </c>
      <c r="BI178" s="154">
        <f>IF(O178="nulová",K178,0)</f>
        <v>0</v>
      </c>
      <c r="BJ178" s="16" t="s">
        <v>100</v>
      </c>
      <c r="BK178" s="154">
        <f>ROUND(P178*H178,2)</f>
        <v>0</v>
      </c>
      <c r="BL178" s="16" t="s">
        <v>172</v>
      </c>
      <c r="BM178" s="266" t="s">
        <v>311</v>
      </c>
    </row>
    <row r="179" s="2" customFormat="1" ht="14.4" customHeight="1">
      <c r="A179" s="42"/>
      <c r="B179" s="43"/>
      <c r="C179" s="271" t="s">
        <v>312</v>
      </c>
      <c r="D179" s="271" t="s">
        <v>176</v>
      </c>
      <c r="E179" s="272" t="s">
        <v>313</v>
      </c>
      <c r="F179" s="273" t="s">
        <v>314</v>
      </c>
      <c r="G179" s="274" t="s">
        <v>170</v>
      </c>
      <c r="H179" s="275">
        <v>20</v>
      </c>
      <c r="I179" s="276"/>
      <c r="J179" s="277"/>
      <c r="K179" s="278">
        <f>ROUND(P179*H179,2)</f>
        <v>0</v>
      </c>
      <c r="L179" s="273" t="s">
        <v>1</v>
      </c>
      <c r="M179" s="279"/>
      <c r="N179" s="280" t="s">
        <v>1</v>
      </c>
      <c r="O179" s="262" t="s">
        <v>56</v>
      </c>
      <c r="P179" s="263">
        <f>I179+J179</f>
        <v>0</v>
      </c>
      <c r="Q179" s="263">
        <f>ROUND(I179*H179,2)</f>
        <v>0</v>
      </c>
      <c r="R179" s="263">
        <f>ROUND(J179*H179,2)</f>
        <v>0</v>
      </c>
      <c r="S179" s="95"/>
      <c r="T179" s="264">
        <f>S179*H179</f>
        <v>0</v>
      </c>
      <c r="U179" s="264">
        <v>0.0030000000000000001</v>
      </c>
      <c r="V179" s="264">
        <f>U179*H179</f>
        <v>0.059999999999999998</v>
      </c>
      <c r="W179" s="264">
        <v>0</v>
      </c>
      <c r="X179" s="265">
        <f>W179*H179</f>
        <v>0</v>
      </c>
      <c r="Y179" s="42"/>
      <c r="Z179" s="42"/>
      <c r="AA179" s="42"/>
      <c r="AB179" s="42"/>
      <c r="AC179" s="42"/>
      <c r="AD179" s="42"/>
      <c r="AE179" s="42"/>
      <c r="AR179" s="266" t="s">
        <v>180</v>
      </c>
      <c r="AT179" s="266" t="s">
        <v>176</v>
      </c>
      <c r="AU179" s="266" t="s">
        <v>22</v>
      </c>
      <c r="AY179" s="16" t="s">
        <v>165</v>
      </c>
      <c r="BE179" s="154">
        <f>IF(O179="základní",K179,0)</f>
        <v>0</v>
      </c>
      <c r="BF179" s="154">
        <f>IF(O179="snížená",K179,0)</f>
        <v>0</v>
      </c>
      <c r="BG179" s="154">
        <f>IF(O179="zákl. přenesená",K179,0)</f>
        <v>0</v>
      </c>
      <c r="BH179" s="154">
        <f>IF(O179="sníž. přenesená",K179,0)</f>
        <v>0</v>
      </c>
      <c r="BI179" s="154">
        <f>IF(O179="nulová",K179,0)</f>
        <v>0</v>
      </c>
      <c r="BJ179" s="16" t="s">
        <v>100</v>
      </c>
      <c r="BK179" s="154">
        <f>ROUND(P179*H179,2)</f>
        <v>0</v>
      </c>
      <c r="BL179" s="16" t="s">
        <v>172</v>
      </c>
      <c r="BM179" s="266" t="s">
        <v>315</v>
      </c>
    </row>
    <row r="180" s="2" customFormat="1" ht="14.4" customHeight="1">
      <c r="A180" s="42"/>
      <c r="B180" s="43"/>
      <c r="C180" s="271" t="s">
        <v>316</v>
      </c>
      <c r="D180" s="271" t="s">
        <v>176</v>
      </c>
      <c r="E180" s="272" t="s">
        <v>317</v>
      </c>
      <c r="F180" s="273" t="s">
        <v>318</v>
      </c>
      <c r="G180" s="274" t="s">
        <v>170</v>
      </c>
      <c r="H180" s="275">
        <v>28</v>
      </c>
      <c r="I180" s="276"/>
      <c r="J180" s="277"/>
      <c r="K180" s="278">
        <f>ROUND(P180*H180,2)</f>
        <v>0</v>
      </c>
      <c r="L180" s="273" t="s">
        <v>1</v>
      </c>
      <c r="M180" s="279"/>
      <c r="N180" s="280" t="s">
        <v>1</v>
      </c>
      <c r="O180" s="262" t="s">
        <v>56</v>
      </c>
      <c r="P180" s="263">
        <f>I180+J180</f>
        <v>0</v>
      </c>
      <c r="Q180" s="263">
        <f>ROUND(I180*H180,2)</f>
        <v>0</v>
      </c>
      <c r="R180" s="263">
        <f>ROUND(J180*H180,2)</f>
        <v>0</v>
      </c>
      <c r="S180" s="95"/>
      <c r="T180" s="264">
        <f>S180*H180</f>
        <v>0</v>
      </c>
      <c r="U180" s="264">
        <v>0.0030000000000000001</v>
      </c>
      <c r="V180" s="264">
        <f>U180*H180</f>
        <v>0.084000000000000005</v>
      </c>
      <c r="W180" s="264">
        <v>0</v>
      </c>
      <c r="X180" s="265">
        <f>W180*H180</f>
        <v>0</v>
      </c>
      <c r="Y180" s="42"/>
      <c r="Z180" s="42"/>
      <c r="AA180" s="42"/>
      <c r="AB180" s="42"/>
      <c r="AC180" s="42"/>
      <c r="AD180" s="42"/>
      <c r="AE180" s="42"/>
      <c r="AR180" s="266" t="s">
        <v>180</v>
      </c>
      <c r="AT180" s="266" t="s">
        <v>176</v>
      </c>
      <c r="AU180" s="266" t="s">
        <v>22</v>
      </c>
      <c r="AY180" s="16" t="s">
        <v>165</v>
      </c>
      <c r="BE180" s="154">
        <f>IF(O180="základní",K180,0)</f>
        <v>0</v>
      </c>
      <c r="BF180" s="154">
        <f>IF(O180="snížená",K180,0)</f>
        <v>0</v>
      </c>
      <c r="BG180" s="154">
        <f>IF(O180="zákl. přenesená",K180,0)</f>
        <v>0</v>
      </c>
      <c r="BH180" s="154">
        <f>IF(O180="sníž. přenesená",K180,0)</f>
        <v>0</v>
      </c>
      <c r="BI180" s="154">
        <f>IF(O180="nulová",K180,0)</f>
        <v>0</v>
      </c>
      <c r="BJ180" s="16" t="s">
        <v>100</v>
      </c>
      <c r="BK180" s="154">
        <f>ROUND(P180*H180,2)</f>
        <v>0</v>
      </c>
      <c r="BL180" s="16" t="s">
        <v>172</v>
      </c>
      <c r="BM180" s="266" t="s">
        <v>319</v>
      </c>
    </row>
    <row r="181" s="2" customFormat="1" ht="14.4" customHeight="1">
      <c r="A181" s="42"/>
      <c r="B181" s="43"/>
      <c r="C181" s="271" t="s">
        <v>320</v>
      </c>
      <c r="D181" s="271" t="s">
        <v>176</v>
      </c>
      <c r="E181" s="272" t="s">
        <v>321</v>
      </c>
      <c r="F181" s="273" t="s">
        <v>322</v>
      </c>
      <c r="G181" s="274" t="s">
        <v>170</v>
      </c>
      <c r="H181" s="275">
        <v>34</v>
      </c>
      <c r="I181" s="276"/>
      <c r="J181" s="277"/>
      <c r="K181" s="278">
        <f>ROUND(P181*H181,2)</f>
        <v>0</v>
      </c>
      <c r="L181" s="273" t="s">
        <v>1</v>
      </c>
      <c r="M181" s="279"/>
      <c r="N181" s="280" t="s">
        <v>1</v>
      </c>
      <c r="O181" s="262" t="s">
        <v>56</v>
      </c>
      <c r="P181" s="263">
        <f>I181+J181</f>
        <v>0</v>
      </c>
      <c r="Q181" s="263">
        <f>ROUND(I181*H181,2)</f>
        <v>0</v>
      </c>
      <c r="R181" s="263">
        <f>ROUND(J181*H181,2)</f>
        <v>0</v>
      </c>
      <c r="S181" s="95"/>
      <c r="T181" s="264">
        <f>S181*H181</f>
        <v>0</v>
      </c>
      <c r="U181" s="264">
        <v>0.0030000000000000001</v>
      </c>
      <c r="V181" s="264">
        <f>U181*H181</f>
        <v>0.10200000000000001</v>
      </c>
      <c r="W181" s="264">
        <v>0</v>
      </c>
      <c r="X181" s="265">
        <f>W181*H181</f>
        <v>0</v>
      </c>
      <c r="Y181" s="42"/>
      <c r="Z181" s="42"/>
      <c r="AA181" s="42"/>
      <c r="AB181" s="42"/>
      <c r="AC181" s="42"/>
      <c r="AD181" s="42"/>
      <c r="AE181" s="42"/>
      <c r="AR181" s="266" t="s">
        <v>180</v>
      </c>
      <c r="AT181" s="266" t="s">
        <v>176</v>
      </c>
      <c r="AU181" s="266" t="s">
        <v>22</v>
      </c>
      <c r="AY181" s="16" t="s">
        <v>165</v>
      </c>
      <c r="BE181" s="154">
        <f>IF(O181="základní",K181,0)</f>
        <v>0</v>
      </c>
      <c r="BF181" s="154">
        <f>IF(O181="snížená",K181,0)</f>
        <v>0</v>
      </c>
      <c r="BG181" s="154">
        <f>IF(O181="zákl. přenesená",K181,0)</f>
        <v>0</v>
      </c>
      <c r="BH181" s="154">
        <f>IF(O181="sníž. přenesená",K181,0)</f>
        <v>0</v>
      </c>
      <c r="BI181" s="154">
        <f>IF(O181="nulová",K181,0)</f>
        <v>0</v>
      </c>
      <c r="BJ181" s="16" t="s">
        <v>100</v>
      </c>
      <c r="BK181" s="154">
        <f>ROUND(P181*H181,2)</f>
        <v>0</v>
      </c>
      <c r="BL181" s="16" t="s">
        <v>172</v>
      </c>
      <c r="BM181" s="266" t="s">
        <v>323</v>
      </c>
    </row>
    <row r="182" s="2" customFormat="1" ht="14.4" customHeight="1">
      <c r="A182" s="42"/>
      <c r="B182" s="43"/>
      <c r="C182" s="271" t="s">
        <v>324</v>
      </c>
      <c r="D182" s="271" t="s">
        <v>176</v>
      </c>
      <c r="E182" s="272" t="s">
        <v>325</v>
      </c>
      <c r="F182" s="273" t="s">
        <v>326</v>
      </c>
      <c r="G182" s="274" t="s">
        <v>170</v>
      </c>
      <c r="H182" s="275">
        <v>26</v>
      </c>
      <c r="I182" s="276"/>
      <c r="J182" s="277"/>
      <c r="K182" s="278">
        <f>ROUND(P182*H182,2)</f>
        <v>0</v>
      </c>
      <c r="L182" s="273" t="s">
        <v>1</v>
      </c>
      <c r="M182" s="279"/>
      <c r="N182" s="280" t="s">
        <v>1</v>
      </c>
      <c r="O182" s="262" t="s">
        <v>56</v>
      </c>
      <c r="P182" s="263">
        <f>I182+J182</f>
        <v>0</v>
      </c>
      <c r="Q182" s="263">
        <f>ROUND(I182*H182,2)</f>
        <v>0</v>
      </c>
      <c r="R182" s="263">
        <f>ROUND(J182*H182,2)</f>
        <v>0</v>
      </c>
      <c r="S182" s="95"/>
      <c r="T182" s="264">
        <f>S182*H182</f>
        <v>0</v>
      </c>
      <c r="U182" s="264">
        <v>0.0030000000000000001</v>
      </c>
      <c r="V182" s="264">
        <f>U182*H182</f>
        <v>0.078</v>
      </c>
      <c r="W182" s="264">
        <v>0</v>
      </c>
      <c r="X182" s="265">
        <f>W182*H182</f>
        <v>0</v>
      </c>
      <c r="Y182" s="42"/>
      <c r="Z182" s="42"/>
      <c r="AA182" s="42"/>
      <c r="AB182" s="42"/>
      <c r="AC182" s="42"/>
      <c r="AD182" s="42"/>
      <c r="AE182" s="42"/>
      <c r="AR182" s="266" t="s">
        <v>180</v>
      </c>
      <c r="AT182" s="266" t="s">
        <v>176</v>
      </c>
      <c r="AU182" s="266" t="s">
        <v>22</v>
      </c>
      <c r="AY182" s="16" t="s">
        <v>165</v>
      </c>
      <c r="BE182" s="154">
        <f>IF(O182="základní",K182,0)</f>
        <v>0</v>
      </c>
      <c r="BF182" s="154">
        <f>IF(O182="snížená",K182,0)</f>
        <v>0</v>
      </c>
      <c r="BG182" s="154">
        <f>IF(O182="zákl. přenesená",K182,0)</f>
        <v>0</v>
      </c>
      <c r="BH182" s="154">
        <f>IF(O182="sníž. přenesená",K182,0)</f>
        <v>0</v>
      </c>
      <c r="BI182" s="154">
        <f>IF(O182="nulová",K182,0)</f>
        <v>0</v>
      </c>
      <c r="BJ182" s="16" t="s">
        <v>100</v>
      </c>
      <c r="BK182" s="154">
        <f>ROUND(P182*H182,2)</f>
        <v>0</v>
      </c>
      <c r="BL182" s="16" t="s">
        <v>172</v>
      </c>
      <c r="BM182" s="266" t="s">
        <v>327</v>
      </c>
    </row>
    <row r="183" s="2" customFormat="1" ht="14.4" customHeight="1">
      <c r="A183" s="42"/>
      <c r="B183" s="43"/>
      <c r="C183" s="271" t="s">
        <v>328</v>
      </c>
      <c r="D183" s="271" t="s">
        <v>176</v>
      </c>
      <c r="E183" s="272" t="s">
        <v>329</v>
      </c>
      <c r="F183" s="273" t="s">
        <v>330</v>
      </c>
      <c r="G183" s="274" t="s">
        <v>170</v>
      </c>
      <c r="H183" s="275">
        <v>22</v>
      </c>
      <c r="I183" s="276"/>
      <c r="J183" s="277"/>
      <c r="K183" s="278">
        <f>ROUND(P183*H183,2)</f>
        <v>0</v>
      </c>
      <c r="L183" s="273" t="s">
        <v>1</v>
      </c>
      <c r="M183" s="279"/>
      <c r="N183" s="280" t="s">
        <v>1</v>
      </c>
      <c r="O183" s="262" t="s">
        <v>56</v>
      </c>
      <c r="P183" s="263">
        <f>I183+J183</f>
        <v>0</v>
      </c>
      <c r="Q183" s="263">
        <f>ROUND(I183*H183,2)</f>
        <v>0</v>
      </c>
      <c r="R183" s="263">
        <f>ROUND(J183*H183,2)</f>
        <v>0</v>
      </c>
      <c r="S183" s="95"/>
      <c r="T183" s="264">
        <f>S183*H183</f>
        <v>0</v>
      </c>
      <c r="U183" s="264">
        <v>0.0030000000000000001</v>
      </c>
      <c r="V183" s="264">
        <f>U183*H183</f>
        <v>0.066000000000000003</v>
      </c>
      <c r="W183" s="264">
        <v>0</v>
      </c>
      <c r="X183" s="265">
        <f>W183*H183</f>
        <v>0</v>
      </c>
      <c r="Y183" s="42"/>
      <c r="Z183" s="42"/>
      <c r="AA183" s="42"/>
      <c r="AB183" s="42"/>
      <c r="AC183" s="42"/>
      <c r="AD183" s="42"/>
      <c r="AE183" s="42"/>
      <c r="AR183" s="266" t="s">
        <v>180</v>
      </c>
      <c r="AT183" s="266" t="s">
        <v>176</v>
      </c>
      <c r="AU183" s="266" t="s">
        <v>22</v>
      </c>
      <c r="AY183" s="16" t="s">
        <v>165</v>
      </c>
      <c r="BE183" s="154">
        <f>IF(O183="základní",K183,0)</f>
        <v>0</v>
      </c>
      <c r="BF183" s="154">
        <f>IF(O183="snížená",K183,0)</f>
        <v>0</v>
      </c>
      <c r="BG183" s="154">
        <f>IF(O183="zákl. přenesená",K183,0)</f>
        <v>0</v>
      </c>
      <c r="BH183" s="154">
        <f>IF(O183="sníž. přenesená",K183,0)</f>
        <v>0</v>
      </c>
      <c r="BI183" s="154">
        <f>IF(O183="nulová",K183,0)</f>
        <v>0</v>
      </c>
      <c r="BJ183" s="16" t="s">
        <v>100</v>
      </c>
      <c r="BK183" s="154">
        <f>ROUND(P183*H183,2)</f>
        <v>0</v>
      </c>
      <c r="BL183" s="16" t="s">
        <v>172</v>
      </c>
      <c r="BM183" s="266" t="s">
        <v>331</v>
      </c>
    </row>
    <row r="184" s="2" customFormat="1" ht="14.4" customHeight="1">
      <c r="A184" s="42"/>
      <c r="B184" s="43"/>
      <c r="C184" s="271" t="s">
        <v>332</v>
      </c>
      <c r="D184" s="271" t="s">
        <v>176</v>
      </c>
      <c r="E184" s="272" t="s">
        <v>333</v>
      </c>
      <c r="F184" s="273" t="s">
        <v>334</v>
      </c>
      <c r="G184" s="274" t="s">
        <v>170</v>
      </c>
      <c r="H184" s="275">
        <v>22</v>
      </c>
      <c r="I184" s="276"/>
      <c r="J184" s="277"/>
      <c r="K184" s="278">
        <f>ROUND(P184*H184,2)</f>
        <v>0</v>
      </c>
      <c r="L184" s="273" t="s">
        <v>1</v>
      </c>
      <c r="M184" s="279"/>
      <c r="N184" s="280" t="s">
        <v>1</v>
      </c>
      <c r="O184" s="262" t="s">
        <v>56</v>
      </c>
      <c r="P184" s="263">
        <f>I184+J184</f>
        <v>0</v>
      </c>
      <c r="Q184" s="263">
        <f>ROUND(I184*H184,2)</f>
        <v>0</v>
      </c>
      <c r="R184" s="263">
        <f>ROUND(J184*H184,2)</f>
        <v>0</v>
      </c>
      <c r="S184" s="95"/>
      <c r="T184" s="264">
        <f>S184*H184</f>
        <v>0</v>
      </c>
      <c r="U184" s="264">
        <v>0.0030000000000000001</v>
      </c>
      <c r="V184" s="264">
        <f>U184*H184</f>
        <v>0.066000000000000003</v>
      </c>
      <c r="W184" s="264">
        <v>0</v>
      </c>
      <c r="X184" s="265">
        <f>W184*H184</f>
        <v>0</v>
      </c>
      <c r="Y184" s="42"/>
      <c r="Z184" s="42"/>
      <c r="AA184" s="42"/>
      <c r="AB184" s="42"/>
      <c r="AC184" s="42"/>
      <c r="AD184" s="42"/>
      <c r="AE184" s="42"/>
      <c r="AR184" s="266" t="s">
        <v>180</v>
      </c>
      <c r="AT184" s="266" t="s">
        <v>176</v>
      </c>
      <c r="AU184" s="266" t="s">
        <v>22</v>
      </c>
      <c r="AY184" s="16" t="s">
        <v>165</v>
      </c>
      <c r="BE184" s="154">
        <f>IF(O184="základní",K184,0)</f>
        <v>0</v>
      </c>
      <c r="BF184" s="154">
        <f>IF(O184="snížená",K184,0)</f>
        <v>0</v>
      </c>
      <c r="BG184" s="154">
        <f>IF(O184="zákl. přenesená",K184,0)</f>
        <v>0</v>
      </c>
      <c r="BH184" s="154">
        <f>IF(O184="sníž. přenesená",K184,0)</f>
        <v>0</v>
      </c>
      <c r="BI184" s="154">
        <f>IF(O184="nulová",K184,0)</f>
        <v>0</v>
      </c>
      <c r="BJ184" s="16" t="s">
        <v>100</v>
      </c>
      <c r="BK184" s="154">
        <f>ROUND(P184*H184,2)</f>
        <v>0</v>
      </c>
      <c r="BL184" s="16" t="s">
        <v>172</v>
      </c>
      <c r="BM184" s="266" t="s">
        <v>335</v>
      </c>
    </row>
    <row r="185" s="2" customFormat="1" ht="14.4" customHeight="1">
      <c r="A185" s="42"/>
      <c r="B185" s="43"/>
      <c r="C185" s="271" t="s">
        <v>336</v>
      </c>
      <c r="D185" s="271" t="s">
        <v>176</v>
      </c>
      <c r="E185" s="272" t="s">
        <v>337</v>
      </c>
      <c r="F185" s="273" t="s">
        <v>338</v>
      </c>
      <c r="G185" s="274" t="s">
        <v>170</v>
      </c>
      <c r="H185" s="275">
        <v>25</v>
      </c>
      <c r="I185" s="276"/>
      <c r="J185" s="277"/>
      <c r="K185" s="278">
        <f>ROUND(P185*H185,2)</f>
        <v>0</v>
      </c>
      <c r="L185" s="273" t="s">
        <v>1</v>
      </c>
      <c r="M185" s="279"/>
      <c r="N185" s="280" t="s">
        <v>1</v>
      </c>
      <c r="O185" s="262" t="s">
        <v>56</v>
      </c>
      <c r="P185" s="263">
        <f>I185+J185</f>
        <v>0</v>
      </c>
      <c r="Q185" s="263">
        <f>ROUND(I185*H185,2)</f>
        <v>0</v>
      </c>
      <c r="R185" s="263">
        <f>ROUND(J185*H185,2)</f>
        <v>0</v>
      </c>
      <c r="S185" s="95"/>
      <c r="T185" s="264">
        <f>S185*H185</f>
        <v>0</v>
      </c>
      <c r="U185" s="264">
        <v>0.0030000000000000001</v>
      </c>
      <c r="V185" s="264">
        <f>U185*H185</f>
        <v>0.074999999999999997</v>
      </c>
      <c r="W185" s="264">
        <v>0</v>
      </c>
      <c r="X185" s="265">
        <f>W185*H185</f>
        <v>0</v>
      </c>
      <c r="Y185" s="42"/>
      <c r="Z185" s="42"/>
      <c r="AA185" s="42"/>
      <c r="AB185" s="42"/>
      <c r="AC185" s="42"/>
      <c r="AD185" s="42"/>
      <c r="AE185" s="42"/>
      <c r="AR185" s="266" t="s">
        <v>180</v>
      </c>
      <c r="AT185" s="266" t="s">
        <v>176</v>
      </c>
      <c r="AU185" s="266" t="s">
        <v>22</v>
      </c>
      <c r="AY185" s="16" t="s">
        <v>165</v>
      </c>
      <c r="BE185" s="154">
        <f>IF(O185="základní",K185,0)</f>
        <v>0</v>
      </c>
      <c r="BF185" s="154">
        <f>IF(O185="snížená",K185,0)</f>
        <v>0</v>
      </c>
      <c r="BG185" s="154">
        <f>IF(O185="zákl. přenesená",K185,0)</f>
        <v>0</v>
      </c>
      <c r="BH185" s="154">
        <f>IF(O185="sníž. přenesená",K185,0)</f>
        <v>0</v>
      </c>
      <c r="BI185" s="154">
        <f>IF(O185="nulová",K185,0)</f>
        <v>0</v>
      </c>
      <c r="BJ185" s="16" t="s">
        <v>100</v>
      </c>
      <c r="BK185" s="154">
        <f>ROUND(P185*H185,2)</f>
        <v>0</v>
      </c>
      <c r="BL185" s="16" t="s">
        <v>172</v>
      </c>
      <c r="BM185" s="266" t="s">
        <v>339</v>
      </c>
    </row>
    <row r="186" s="2" customFormat="1" ht="14.4" customHeight="1">
      <c r="A186" s="42"/>
      <c r="B186" s="43"/>
      <c r="C186" s="271" t="s">
        <v>340</v>
      </c>
      <c r="D186" s="271" t="s">
        <v>176</v>
      </c>
      <c r="E186" s="272" t="s">
        <v>341</v>
      </c>
      <c r="F186" s="273" t="s">
        <v>342</v>
      </c>
      <c r="G186" s="274" t="s">
        <v>170</v>
      </c>
      <c r="H186" s="275">
        <v>15</v>
      </c>
      <c r="I186" s="276"/>
      <c r="J186" s="277"/>
      <c r="K186" s="278">
        <f>ROUND(P186*H186,2)</f>
        <v>0</v>
      </c>
      <c r="L186" s="273" t="s">
        <v>1</v>
      </c>
      <c r="M186" s="279"/>
      <c r="N186" s="280" t="s">
        <v>1</v>
      </c>
      <c r="O186" s="262" t="s">
        <v>56</v>
      </c>
      <c r="P186" s="263">
        <f>I186+J186</f>
        <v>0</v>
      </c>
      <c r="Q186" s="263">
        <f>ROUND(I186*H186,2)</f>
        <v>0</v>
      </c>
      <c r="R186" s="263">
        <f>ROUND(J186*H186,2)</f>
        <v>0</v>
      </c>
      <c r="S186" s="95"/>
      <c r="T186" s="264">
        <f>S186*H186</f>
        <v>0</v>
      </c>
      <c r="U186" s="264">
        <v>0.0030000000000000001</v>
      </c>
      <c r="V186" s="264">
        <f>U186*H186</f>
        <v>0.044999999999999998</v>
      </c>
      <c r="W186" s="264">
        <v>0</v>
      </c>
      <c r="X186" s="265">
        <f>W186*H186</f>
        <v>0</v>
      </c>
      <c r="Y186" s="42"/>
      <c r="Z186" s="42"/>
      <c r="AA186" s="42"/>
      <c r="AB186" s="42"/>
      <c r="AC186" s="42"/>
      <c r="AD186" s="42"/>
      <c r="AE186" s="42"/>
      <c r="AR186" s="266" t="s">
        <v>180</v>
      </c>
      <c r="AT186" s="266" t="s">
        <v>176</v>
      </c>
      <c r="AU186" s="266" t="s">
        <v>22</v>
      </c>
      <c r="AY186" s="16" t="s">
        <v>165</v>
      </c>
      <c r="BE186" s="154">
        <f>IF(O186="základní",K186,0)</f>
        <v>0</v>
      </c>
      <c r="BF186" s="154">
        <f>IF(O186="snížená",K186,0)</f>
        <v>0</v>
      </c>
      <c r="BG186" s="154">
        <f>IF(O186="zákl. přenesená",K186,0)</f>
        <v>0</v>
      </c>
      <c r="BH186" s="154">
        <f>IF(O186="sníž. přenesená",K186,0)</f>
        <v>0</v>
      </c>
      <c r="BI186" s="154">
        <f>IF(O186="nulová",K186,0)</f>
        <v>0</v>
      </c>
      <c r="BJ186" s="16" t="s">
        <v>100</v>
      </c>
      <c r="BK186" s="154">
        <f>ROUND(P186*H186,2)</f>
        <v>0</v>
      </c>
      <c r="BL186" s="16" t="s">
        <v>172</v>
      </c>
      <c r="BM186" s="266" t="s">
        <v>343</v>
      </c>
    </row>
    <row r="187" s="2" customFormat="1" ht="14.4" customHeight="1">
      <c r="A187" s="42"/>
      <c r="B187" s="43"/>
      <c r="C187" s="271" t="s">
        <v>30</v>
      </c>
      <c r="D187" s="271" t="s">
        <v>176</v>
      </c>
      <c r="E187" s="272" t="s">
        <v>344</v>
      </c>
      <c r="F187" s="273" t="s">
        <v>345</v>
      </c>
      <c r="G187" s="274" t="s">
        <v>170</v>
      </c>
      <c r="H187" s="275">
        <v>10</v>
      </c>
      <c r="I187" s="276"/>
      <c r="J187" s="277"/>
      <c r="K187" s="278">
        <f>ROUND(P187*H187,2)</f>
        <v>0</v>
      </c>
      <c r="L187" s="273" t="s">
        <v>1</v>
      </c>
      <c r="M187" s="279"/>
      <c r="N187" s="280" t="s">
        <v>1</v>
      </c>
      <c r="O187" s="262" t="s">
        <v>56</v>
      </c>
      <c r="P187" s="263">
        <f>I187+J187</f>
        <v>0</v>
      </c>
      <c r="Q187" s="263">
        <f>ROUND(I187*H187,2)</f>
        <v>0</v>
      </c>
      <c r="R187" s="263">
        <f>ROUND(J187*H187,2)</f>
        <v>0</v>
      </c>
      <c r="S187" s="95"/>
      <c r="T187" s="264">
        <f>S187*H187</f>
        <v>0</v>
      </c>
      <c r="U187" s="264">
        <v>0.0030000000000000001</v>
      </c>
      <c r="V187" s="264">
        <f>U187*H187</f>
        <v>0.029999999999999999</v>
      </c>
      <c r="W187" s="264">
        <v>0</v>
      </c>
      <c r="X187" s="265">
        <f>W187*H187</f>
        <v>0</v>
      </c>
      <c r="Y187" s="42"/>
      <c r="Z187" s="42"/>
      <c r="AA187" s="42"/>
      <c r="AB187" s="42"/>
      <c r="AC187" s="42"/>
      <c r="AD187" s="42"/>
      <c r="AE187" s="42"/>
      <c r="AR187" s="266" t="s">
        <v>180</v>
      </c>
      <c r="AT187" s="266" t="s">
        <v>176</v>
      </c>
      <c r="AU187" s="266" t="s">
        <v>22</v>
      </c>
      <c r="AY187" s="16" t="s">
        <v>165</v>
      </c>
      <c r="BE187" s="154">
        <f>IF(O187="základní",K187,0)</f>
        <v>0</v>
      </c>
      <c r="BF187" s="154">
        <f>IF(O187="snížená",K187,0)</f>
        <v>0</v>
      </c>
      <c r="BG187" s="154">
        <f>IF(O187="zákl. přenesená",K187,0)</f>
        <v>0</v>
      </c>
      <c r="BH187" s="154">
        <f>IF(O187="sníž. přenesená",K187,0)</f>
        <v>0</v>
      </c>
      <c r="BI187" s="154">
        <f>IF(O187="nulová",K187,0)</f>
        <v>0</v>
      </c>
      <c r="BJ187" s="16" t="s">
        <v>100</v>
      </c>
      <c r="BK187" s="154">
        <f>ROUND(P187*H187,2)</f>
        <v>0</v>
      </c>
      <c r="BL187" s="16" t="s">
        <v>172</v>
      </c>
      <c r="BM187" s="266" t="s">
        <v>346</v>
      </c>
    </row>
    <row r="188" s="2" customFormat="1" ht="14.4" customHeight="1">
      <c r="A188" s="42"/>
      <c r="B188" s="43"/>
      <c r="C188" s="271" t="s">
        <v>347</v>
      </c>
      <c r="D188" s="271" t="s">
        <v>176</v>
      </c>
      <c r="E188" s="272" t="s">
        <v>348</v>
      </c>
      <c r="F188" s="273" t="s">
        <v>349</v>
      </c>
      <c r="G188" s="274" t="s">
        <v>170</v>
      </c>
      <c r="H188" s="275">
        <v>25</v>
      </c>
      <c r="I188" s="276"/>
      <c r="J188" s="277"/>
      <c r="K188" s="278">
        <f>ROUND(P188*H188,2)</f>
        <v>0</v>
      </c>
      <c r="L188" s="273" t="s">
        <v>1</v>
      </c>
      <c r="M188" s="279"/>
      <c r="N188" s="280" t="s">
        <v>1</v>
      </c>
      <c r="O188" s="262" t="s">
        <v>56</v>
      </c>
      <c r="P188" s="263">
        <f>I188+J188</f>
        <v>0</v>
      </c>
      <c r="Q188" s="263">
        <f>ROUND(I188*H188,2)</f>
        <v>0</v>
      </c>
      <c r="R188" s="263">
        <f>ROUND(J188*H188,2)</f>
        <v>0</v>
      </c>
      <c r="S188" s="95"/>
      <c r="T188" s="264">
        <f>S188*H188</f>
        <v>0</v>
      </c>
      <c r="U188" s="264">
        <v>0.0030000000000000001</v>
      </c>
      <c r="V188" s="264">
        <f>U188*H188</f>
        <v>0.074999999999999997</v>
      </c>
      <c r="W188" s="264">
        <v>0</v>
      </c>
      <c r="X188" s="265">
        <f>W188*H188</f>
        <v>0</v>
      </c>
      <c r="Y188" s="42"/>
      <c r="Z188" s="42"/>
      <c r="AA188" s="42"/>
      <c r="AB188" s="42"/>
      <c r="AC188" s="42"/>
      <c r="AD188" s="42"/>
      <c r="AE188" s="42"/>
      <c r="AR188" s="266" t="s">
        <v>180</v>
      </c>
      <c r="AT188" s="266" t="s">
        <v>176</v>
      </c>
      <c r="AU188" s="266" t="s">
        <v>22</v>
      </c>
      <c r="AY188" s="16" t="s">
        <v>165</v>
      </c>
      <c r="BE188" s="154">
        <f>IF(O188="základní",K188,0)</f>
        <v>0</v>
      </c>
      <c r="BF188" s="154">
        <f>IF(O188="snížená",K188,0)</f>
        <v>0</v>
      </c>
      <c r="BG188" s="154">
        <f>IF(O188="zákl. přenesená",K188,0)</f>
        <v>0</v>
      </c>
      <c r="BH188" s="154">
        <f>IF(O188="sníž. přenesená",K188,0)</f>
        <v>0</v>
      </c>
      <c r="BI188" s="154">
        <f>IF(O188="nulová",K188,0)</f>
        <v>0</v>
      </c>
      <c r="BJ188" s="16" t="s">
        <v>100</v>
      </c>
      <c r="BK188" s="154">
        <f>ROUND(P188*H188,2)</f>
        <v>0</v>
      </c>
      <c r="BL188" s="16" t="s">
        <v>172</v>
      </c>
      <c r="BM188" s="266" t="s">
        <v>350</v>
      </c>
    </row>
    <row r="189" s="2" customFormat="1" ht="14.4" customHeight="1">
      <c r="A189" s="42"/>
      <c r="B189" s="43"/>
      <c r="C189" s="271" t="s">
        <v>351</v>
      </c>
      <c r="D189" s="271" t="s">
        <v>176</v>
      </c>
      <c r="E189" s="272" t="s">
        <v>352</v>
      </c>
      <c r="F189" s="273" t="s">
        <v>353</v>
      </c>
      <c r="G189" s="274" t="s">
        <v>170</v>
      </c>
      <c r="H189" s="275">
        <v>10</v>
      </c>
      <c r="I189" s="276"/>
      <c r="J189" s="277"/>
      <c r="K189" s="278">
        <f>ROUND(P189*H189,2)</f>
        <v>0</v>
      </c>
      <c r="L189" s="273" t="s">
        <v>1</v>
      </c>
      <c r="M189" s="279"/>
      <c r="N189" s="280" t="s">
        <v>1</v>
      </c>
      <c r="O189" s="262" t="s">
        <v>56</v>
      </c>
      <c r="P189" s="263">
        <f>I189+J189</f>
        <v>0</v>
      </c>
      <c r="Q189" s="263">
        <f>ROUND(I189*H189,2)</f>
        <v>0</v>
      </c>
      <c r="R189" s="263">
        <f>ROUND(J189*H189,2)</f>
        <v>0</v>
      </c>
      <c r="S189" s="95"/>
      <c r="T189" s="264">
        <f>S189*H189</f>
        <v>0</v>
      </c>
      <c r="U189" s="264">
        <v>0.0030000000000000001</v>
      </c>
      <c r="V189" s="264">
        <f>U189*H189</f>
        <v>0.029999999999999999</v>
      </c>
      <c r="W189" s="264">
        <v>0</v>
      </c>
      <c r="X189" s="265">
        <f>W189*H189</f>
        <v>0</v>
      </c>
      <c r="Y189" s="42"/>
      <c r="Z189" s="42"/>
      <c r="AA189" s="42"/>
      <c r="AB189" s="42"/>
      <c r="AC189" s="42"/>
      <c r="AD189" s="42"/>
      <c r="AE189" s="42"/>
      <c r="AR189" s="266" t="s">
        <v>180</v>
      </c>
      <c r="AT189" s="266" t="s">
        <v>176</v>
      </c>
      <c r="AU189" s="266" t="s">
        <v>22</v>
      </c>
      <c r="AY189" s="16" t="s">
        <v>165</v>
      </c>
      <c r="BE189" s="154">
        <f>IF(O189="základní",K189,0)</f>
        <v>0</v>
      </c>
      <c r="BF189" s="154">
        <f>IF(O189="snížená",K189,0)</f>
        <v>0</v>
      </c>
      <c r="BG189" s="154">
        <f>IF(O189="zákl. přenesená",K189,0)</f>
        <v>0</v>
      </c>
      <c r="BH189" s="154">
        <f>IF(O189="sníž. přenesená",K189,0)</f>
        <v>0</v>
      </c>
      <c r="BI189" s="154">
        <f>IF(O189="nulová",K189,0)</f>
        <v>0</v>
      </c>
      <c r="BJ189" s="16" t="s">
        <v>100</v>
      </c>
      <c r="BK189" s="154">
        <f>ROUND(P189*H189,2)</f>
        <v>0</v>
      </c>
      <c r="BL189" s="16" t="s">
        <v>172</v>
      </c>
      <c r="BM189" s="266" t="s">
        <v>354</v>
      </c>
    </row>
    <row r="190" s="2" customFormat="1" ht="14.4" customHeight="1">
      <c r="A190" s="42"/>
      <c r="B190" s="43"/>
      <c r="C190" s="271" t="s">
        <v>355</v>
      </c>
      <c r="D190" s="271" t="s">
        <v>176</v>
      </c>
      <c r="E190" s="272" t="s">
        <v>356</v>
      </c>
      <c r="F190" s="273" t="s">
        <v>357</v>
      </c>
      <c r="G190" s="274" t="s">
        <v>170</v>
      </c>
      <c r="H190" s="275">
        <v>10</v>
      </c>
      <c r="I190" s="276"/>
      <c r="J190" s="277"/>
      <c r="K190" s="278">
        <f>ROUND(P190*H190,2)</f>
        <v>0</v>
      </c>
      <c r="L190" s="273" t="s">
        <v>1</v>
      </c>
      <c r="M190" s="279"/>
      <c r="N190" s="280" t="s">
        <v>1</v>
      </c>
      <c r="O190" s="262" t="s">
        <v>56</v>
      </c>
      <c r="P190" s="263">
        <f>I190+J190</f>
        <v>0</v>
      </c>
      <c r="Q190" s="263">
        <f>ROUND(I190*H190,2)</f>
        <v>0</v>
      </c>
      <c r="R190" s="263">
        <f>ROUND(J190*H190,2)</f>
        <v>0</v>
      </c>
      <c r="S190" s="95"/>
      <c r="T190" s="264">
        <f>S190*H190</f>
        <v>0</v>
      </c>
      <c r="U190" s="264">
        <v>0.0030000000000000001</v>
      </c>
      <c r="V190" s="264">
        <f>U190*H190</f>
        <v>0.029999999999999999</v>
      </c>
      <c r="W190" s="264">
        <v>0</v>
      </c>
      <c r="X190" s="265">
        <f>W190*H190</f>
        <v>0</v>
      </c>
      <c r="Y190" s="42"/>
      <c r="Z190" s="42"/>
      <c r="AA190" s="42"/>
      <c r="AB190" s="42"/>
      <c r="AC190" s="42"/>
      <c r="AD190" s="42"/>
      <c r="AE190" s="42"/>
      <c r="AR190" s="266" t="s">
        <v>180</v>
      </c>
      <c r="AT190" s="266" t="s">
        <v>176</v>
      </c>
      <c r="AU190" s="266" t="s">
        <v>22</v>
      </c>
      <c r="AY190" s="16" t="s">
        <v>165</v>
      </c>
      <c r="BE190" s="154">
        <f>IF(O190="základní",K190,0)</f>
        <v>0</v>
      </c>
      <c r="BF190" s="154">
        <f>IF(O190="snížená",K190,0)</f>
        <v>0</v>
      </c>
      <c r="BG190" s="154">
        <f>IF(O190="zákl. přenesená",K190,0)</f>
        <v>0</v>
      </c>
      <c r="BH190" s="154">
        <f>IF(O190="sníž. přenesená",K190,0)</f>
        <v>0</v>
      </c>
      <c r="BI190" s="154">
        <f>IF(O190="nulová",K190,0)</f>
        <v>0</v>
      </c>
      <c r="BJ190" s="16" t="s">
        <v>100</v>
      </c>
      <c r="BK190" s="154">
        <f>ROUND(P190*H190,2)</f>
        <v>0</v>
      </c>
      <c r="BL190" s="16" t="s">
        <v>172</v>
      </c>
      <c r="BM190" s="266" t="s">
        <v>358</v>
      </c>
    </row>
    <row r="191" s="2" customFormat="1" ht="14.4" customHeight="1">
      <c r="A191" s="42"/>
      <c r="B191" s="43"/>
      <c r="C191" s="271" t="s">
        <v>359</v>
      </c>
      <c r="D191" s="271" t="s">
        <v>176</v>
      </c>
      <c r="E191" s="272" t="s">
        <v>360</v>
      </c>
      <c r="F191" s="273" t="s">
        <v>361</v>
      </c>
      <c r="G191" s="274" t="s">
        <v>170</v>
      </c>
      <c r="H191" s="275">
        <v>7</v>
      </c>
      <c r="I191" s="276"/>
      <c r="J191" s="277"/>
      <c r="K191" s="278">
        <f>ROUND(P191*H191,2)</f>
        <v>0</v>
      </c>
      <c r="L191" s="273" t="s">
        <v>1</v>
      </c>
      <c r="M191" s="279"/>
      <c r="N191" s="280" t="s">
        <v>1</v>
      </c>
      <c r="O191" s="262" t="s">
        <v>56</v>
      </c>
      <c r="P191" s="263">
        <f>I191+J191</f>
        <v>0</v>
      </c>
      <c r="Q191" s="263">
        <f>ROUND(I191*H191,2)</f>
        <v>0</v>
      </c>
      <c r="R191" s="263">
        <f>ROUND(J191*H191,2)</f>
        <v>0</v>
      </c>
      <c r="S191" s="95"/>
      <c r="T191" s="264">
        <f>S191*H191</f>
        <v>0</v>
      </c>
      <c r="U191" s="264">
        <v>0.0030000000000000001</v>
      </c>
      <c r="V191" s="264">
        <f>U191*H191</f>
        <v>0.021000000000000001</v>
      </c>
      <c r="W191" s="264">
        <v>0</v>
      </c>
      <c r="X191" s="265">
        <f>W191*H191</f>
        <v>0</v>
      </c>
      <c r="Y191" s="42"/>
      <c r="Z191" s="42"/>
      <c r="AA191" s="42"/>
      <c r="AB191" s="42"/>
      <c r="AC191" s="42"/>
      <c r="AD191" s="42"/>
      <c r="AE191" s="42"/>
      <c r="AR191" s="266" t="s">
        <v>180</v>
      </c>
      <c r="AT191" s="266" t="s">
        <v>176</v>
      </c>
      <c r="AU191" s="266" t="s">
        <v>22</v>
      </c>
      <c r="AY191" s="16" t="s">
        <v>165</v>
      </c>
      <c r="BE191" s="154">
        <f>IF(O191="základní",K191,0)</f>
        <v>0</v>
      </c>
      <c r="BF191" s="154">
        <f>IF(O191="snížená",K191,0)</f>
        <v>0</v>
      </c>
      <c r="BG191" s="154">
        <f>IF(O191="zákl. přenesená",K191,0)</f>
        <v>0</v>
      </c>
      <c r="BH191" s="154">
        <f>IF(O191="sníž. přenesená",K191,0)</f>
        <v>0</v>
      </c>
      <c r="BI191" s="154">
        <f>IF(O191="nulová",K191,0)</f>
        <v>0</v>
      </c>
      <c r="BJ191" s="16" t="s">
        <v>100</v>
      </c>
      <c r="BK191" s="154">
        <f>ROUND(P191*H191,2)</f>
        <v>0</v>
      </c>
      <c r="BL191" s="16" t="s">
        <v>172</v>
      </c>
      <c r="BM191" s="266" t="s">
        <v>362</v>
      </c>
    </row>
    <row r="192" s="2" customFormat="1" ht="14.4" customHeight="1">
      <c r="A192" s="42"/>
      <c r="B192" s="43"/>
      <c r="C192" s="271" t="s">
        <v>363</v>
      </c>
      <c r="D192" s="271" t="s">
        <v>176</v>
      </c>
      <c r="E192" s="272" t="s">
        <v>364</v>
      </c>
      <c r="F192" s="273" t="s">
        <v>365</v>
      </c>
      <c r="G192" s="274" t="s">
        <v>170</v>
      </c>
      <c r="H192" s="275">
        <v>9</v>
      </c>
      <c r="I192" s="276"/>
      <c r="J192" s="277"/>
      <c r="K192" s="278">
        <f>ROUND(P192*H192,2)</f>
        <v>0</v>
      </c>
      <c r="L192" s="273" t="s">
        <v>1</v>
      </c>
      <c r="M192" s="279"/>
      <c r="N192" s="280" t="s">
        <v>1</v>
      </c>
      <c r="O192" s="262" t="s">
        <v>56</v>
      </c>
      <c r="P192" s="263">
        <f>I192+J192</f>
        <v>0</v>
      </c>
      <c r="Q192" s="263">
        <f>ROUND(I192*H192,2)</f>
        <v>0</v>
      </c>
      <c r="R192" s="263">
        <f>ROUND(J192*H192,2)</f>
        <v>0</v>
      </c>
      <c r="S192" s="95"/>
      <c r="T192" s="264">
        <f>S192*H192</f>
        <v>0</v>
      </c>
      <c r="U192" s="264">
        <v>0.0030000000000000001</v>
      </c>
      <c r="V192" s="264">
        <f>U192*H192</f>
        <v>0.027</v>
      </c>
      <c r="W192" s="264">
        <v>0</v>
      </c>
      <c r="X192" s="265">
        <f>W192*H192</f>
        <v>0</v>
      </c>
      <c r="Y192" s="42"/>
      <c r="Z192" s="42"/>
      <c r="AA192" s="42"/>
      <c r="AB192" s="42"/>
      <c r="AC192" s="42"/>
      <c r="AD192" s="42"/>
      <c r="AE192" s="42"/>
      <c r="AR192" s="266" t="s">
        <v>180</v>
      </c>
      <c r="AT192" s="266" t="s">
        <v>176</v>
      </c>
      <c r="AU192" s="266" t="s">
        <v>22</v>
      </c>
      <c r="AY192" s="16" t="s">
        <v>165</v>
      </c>
      <c r="BE192" s="154">
        <f>IF(O192="základní",K192,0)</f>
        <v>0</v>
      </c>
      <c r="BF192" s="154">
        <f>IF(O192="snížená",K192,0)</f>
        <v>0</v>
      </c>
      <c r="BG192" s="154">
        <f>IF(O192="zákl. přenesená",K192,0)</f>
        <v>0</v>
      </c>
      <c r="BH192" s="154">
        <f>IF(O192="sníž. přenesená",K192,0)</f>
        <v>0</v>
      </c>
      <c r="BI192" s="154">
        <f>IF(O192="nulová",K192,0)</f>
        <v>0</v>
      </c>
      <c r="BJ192" s="16" t="s">
        <v>100</v>
      </c>
      <c r="BK192" s="154">
        <f>ROUND(P192*H192,2)</f>
        <v>0</v>
      </c>
      <c r="BL192" s="16" t="s">
        <v>172</v>
      </c>
      <c r="BM192" s="266" t="s">
        <v>366</v>
      </c>
    </row>
    <row r="193" s="2" customFormat="1" ht="14.4" customHeight="1">
      <c r="A193" s="42"/>
      <c r="B193" s="43"/>
      <c r="C193" s="271" t="s">
        <v>367</v>
      </c>
      <c r="D193" s="271" t="s">
        <v>176</v>
      </c>
      <c r="E193" s="272" t="s">
        <v>368</v>
      </c>
      <c r="F193" s="273" t="s">
        <v>369</v>
      </c>
      <c r="G193" s="274" t="s">
        <v>170</v>
      </c>
      <c r="H193" s="275">
        <v>10</v>
      </c>
      <c r="I193" s="276"/>
      <c r="J193" s="277"/>
      <c r="K193" s="278">
        <f>ROUND(P193*H193,2)</f>
        <v>0</v>
      </c>
      <c r="L193" s="273" t="s">
        <v>1</v>
      </c>
      <c r="M193" s="279"/>
      <c r="N193" s="280" t="s">
        <v>1</v>
      </c>
      <c r="O193" s="262" t="s">
        <v>56</v>
      </c>
      <c r="P193" s="263">
        <f>I193+J193</f>
        <v>0</v>
      </c>
      <c r="Q193" s="263">
        <f>ROUND(I193*H193,2)</f>
        <v>0</v>
      </c>
      <c r="R193" s="263">
        <f>ROUND(J193*H193,2)</f>
        <v>0</v>
      </c>
      <c r="S193" s="95"/>
      <c r="T193" s="264">
        <f>S193*H193</f>
        <v>0</v>
      </c>
      <c r="U193" s="264">
        <v>0.0030000000000000001</v>
      </c>
      <c r="V193" s="264">
        <f>U193*H193</f>
        <v>0.029999999999999999</v>
      </c>
      <c r="W193" s="264">
        <v>0</v>
      </c>
      <c r="X193" s="265">
        <f>W193*H193</f>
        <v>0</v>
      </c>
      <c r="Y193" s="42"/>
      <c r="Z193" s="42"/>
      <c r="AA193" s="42"/>
      <c r="AB193" s="42"/>
      <c r="AC193" s="42"/>
      <c r="AD193" s="42"/>
      <c r="AE193" s="42"/>
      <c r="AR193" s="266" t="s">
        <v>180</v>
      </c>
      <c r="AT193" s="266" t="s">
        <v>176</v>
      </c>
      <c r="AU193" s="266" t="s">
        <v>22</v>
      </c>
      <c r="AY193" s="16" t="s">
        <v>165</v>
      </c>
      <c r="BE193" s="154">
        <f>IF(O193="základní",K193,0)</f>
        <v>0</v>
      </c>
      <c r="BF193" s="154">
        <f>IF(O193="snížená",K193,0)</f>
        <v>0</v>
      </c>
      <c r="BG193" s="154">
        <f>IF(O193="zákl. přenesená",K193,0)</f>
        <v>0</v>
      </c>
      <c r="BH193" s="154">
        <f>IF(O193="sníž. přenesená",K193,0)</f>
        <v>0</v>
      </c>
      <c r="BI193" s="154">
        <f>IF(O193="nulová",K193,0)</f>
        <v>0</v>
      </c>
      <c r="BJ193" s="16" t="s">
        <v>100</v>
      </c>
      <c r="BK193" s="154">
        <f>ROUND(P193*H193,2)</f>
        <v>0</v>
      </c>
      <c r="BL193" s="16" t="s">
        <v>172</v>
      </c>
      <c r="BM193" s="266" t="s">
        <v>370</v>
      </c>
    </row>
    <row r="194" s="2" customFormat="1" ht="14.4" customHeight="1">
      <c r="A194" s="42"/>
      <c r="B194" s="43"/>
      <c r="C194" s="271" t="s">
        <v>371</v>
      </c>
      <c r="D194" s="271" t="s">
        <v>176</v>
      </c>
      <c r="E194" s="272" t="s">
        <v>372</v>
      </c>
      <c r="F194" s="273" t="s">
        <v>373</v>
      </c>
      <c r="G194" s="274" t="s">
        <v>170</v>
      </c>
      <c r="H194" s="275">
        <v>20</v>
      </c>
      <c r="I194" s="276"/>
      <c r="J194" s="277"/>
      <c r="K194" s="278">
        <f>ROUND(P194*H194,2)</f>
        <v>0</v>
      </c>
      <c r="L194" s="273" t="s">
        <v>1</v>
      </c>
      <c r="M194" s="279"/>
      <c r="N194" s="280" t="s">
        <v>1</v>
      </c>
      <c r="O194" s="262" t="s">
        <v>56</v>
      </c>
      <c r="P194" s="263">
        <f>I194+J194</f>
        <v>0</v>
      </c>
      <c r="Q194" s="263">
        <f>ROUND(I194*H194,2)</f>
        <v>0</v>
      </c>
      <c r="R194" s="263">
        <f>ROUND(J194*H194,2)</f>
        <v>0</v>
      </c>
      <c r="S194" s="95"/>
      <c r="T194" s="264">
        <f>S194*H194</f>
        <v>0</v>
      </c>
      <c r="U194" s="264">
        <v>0.0030000000000000001</v>
      </c>
      <c r="V194" s="264">
        <f>U194*H194</f>
        <v>0.059999999999999998</v>
      </c>
      <c r="W194" s="264">
        <v>0</v>
      </c>
      <c r="X194" s="265">
        <f>W194*H194</f>
        <v>0</v>
      </c>
      <c r="Y194" s="42"/>
      <c r="Z194" s="42"/>
      <c r="AA194" s="42"/>
      <c r="AB194" s="42"/>
      <c r="AC194" s="42"/>
      <c r="AD194" s="42"/>
      <c r="AE194" s="42"/>
      <c r="AR194" s="266" t="s">
        <v>180</v>
      </c>
      <c r="AT194" s="266" t="s">
        <v>176</v>
      </c>
      <c r="AU194" s="266" t="s">
        <v>22</v>
      </c>
      <c r="AY194" s="16" t="s">
        <v>165</v>
      </c>
      <c r="BE194" s="154">
        <f>IF(O194="základní",K194,0)</f>
        <v>0</v>
      </c>
      <c r="BF194" s="154">
        <f>IF(O194="snížená",K194,0)</f>
        <v>0</v>
      </c>
      <c r="BG194" s="154">
        <f>IF(O194="zákl. přenesená",K194,0)</f>
        <v>0</v>
      </c>
      <c r="BH194" s="154">
        <f>IF(O194="sníž. přenesená",K194,0)</f>
        <v>0</v>
      </c>
      <c r="BI194" s="154">
        <f>IF(O194="nulová",K194,0)</f>
        <v>0</v>
      </c>
      <c r="BJ194" s="16" t="s">
        <v>100</v>
      </c>
      <c r="BK194" s="154">
        <f>ROUND(P194*H194,2)</f>
        <v>0</v>
      </c>
      <c r="BL194" s="16" t="s">
        <v>172</v>
      </c>
      <c r="BM194" s="266" t="s">
        <v>374</v>
      </c>
    </row>
    <row r="195" s="2" customFormat="1" ht="14.4" customHeight="1">
      <c r="A195" s="42"/>
      <c r="B195" s="43"/>
      <c r="C195" s="271" t="s">
        <v>375</v>
      </c>
      <c r="D195" s="271" t="s">
        <v>176</v>
      </c>
      <c r="E195" s="272" t="s">
        <v>376</v>
      </c>
      <c r="F195" s="273" t="s">
        <v>377</v>
      </c>
      <c r="G195" s="274" t="s">
        <v>170</v>
      </c>
      <c r="H195" s="275">
        <v>20</v>
      </c>
      <c r="I195" s="276"/>
      <c r="J195" s="277"/>
      <c r="K195" s="278">
        <f>ROUND(P195*H195,2)</f>
        <v>0</v>
      </c>
      <c r="L195" s="273" t="s">
        <v>1</v>
      </c>
      <c r="M195" s="279"/>
      <c r="N195" s="280" t="s">
        <v>1</v>
      </c>
      <c r="O195" s="262" t="s">
        <v>56</v>
      </c>
      <c r="P195" s="263">
        <f>I195+J195</f>
        <v>0</v>
      </c>
      <c r="Q195" s="263">
        <f>ROUND(I195*H195,2)</f>
        <v>0</v>
      </c>
      <c r="R195" s="263">
        <f>ROUND(J195*H195,2)</f>
        <v>0</v>
      </c>
      <c r="S195" s="95"/>
      <c r="T195" s="264">
        <f>S195*H195</f>
        <v>0</v>
      </c>
      <c r="U195" s="264">
        <v>0.0030000000000000001</v>
      </c>
      <c r="V195" s="264">
        <f>U195*H195</f>
        <v>0.059999999999999998</v>
      </c>
      <c r="W195" s="264">
        <v>0</v>
      </c>
      <c r="X195" s="265">
        <f>W195*H195</f>
        <v>0</v>
      </c>
      <c r="Y195" s="42"/>
      <c r="Z195" s="42"/>
      <c r="AA195" s="42"/>
      <c r="AB195" s="42"/>
      <c r="AC195" s="42"/>
      <c r="AD195" s="42"/>
      <c r="AE195" s="42"/>
      <c r="AR195" s="266" t="s">
        <v>180</v>
      </c>
      <c r="AT195" s="266" t="s">
        <v>176</v>
      </c>
      <c r="AU195" s="266" t="s">
        <v>22</v>
      </c>
      <c r="AY195" s="16" t="s">
        <v>165</v>
      </c>
      <c r="BE195" s="154">
        <f>IF(O195="základní",K195,0)</f>
        <v>0</v>
      </c>
      <c r="BF195" s="154">
        <f>IF(O195="snížená",K195,0)</f>
        <v>0</v>
      </c>
      <c r="BG195" s="154">
        <f>IF(O195="zákl. přenesená",K195,0)</f>
        <v>0</v>
      </c>
      <c r="BH195" s="154">
        <f>IF(O195="sníž. přenesená",K195,0)</f>
        <v>0</v>
      </c>
      <c r="BI195" s="154">
        <f>IF(O195="nulová",K195,0)</f>
        <v>0</v>
      </c>
      <c r="BJ195" s="16" t="s">
        <v>100</v>
      </c>
      <c r="BK195" s="154">
        <f>ROUND(P195*H195,2)</f>
        <v>0</v>
      </c>
      <c r="BL195" s="16" t="s">
        <v>172</v>
      </c>
      <c r="BM195" s="266" t="s">
        <v>378</v>
      </c>
    </row>
    <row r="196" s="2" customFormat="1" ht="14.4" customHeight="1">
      <c r="A196" s="42"/>
      <c r="B196" s="43"/>
      <c r="C196" s="271" t="s">
        <v>379</v>
      </c>
      <c r="D196" s="271" t="s">
        <v>176</v>
      </c>
      <c r="E196" s="272" t="s">
        <v>380</v>
      </c>
      <c r="F196" s="273" t="s">
        <v>381</v>
      </c>
      <c r="G196" s="274" t="s">
        <v>170</v>
      </c>
      <c r="H196" s="275">
        <v>39</v>
      </c>
      <c r="I196" s="276"/>
      <c r="J196" s="277"/>
      <c r="K196" s="278">
        <f>ROUND(P196*H196,2)</f>
        <v>0</v>
      </c>
      <c r="L196" s="273" t="s">
        <v>1</v>
      </c>
      <c r="M196" s="279"/>
      <c r="N196" s="280" t="s">
        <v>1</v>
      </c>
      <c r="O196" s="262" t="s">
        <v>56</v>
      </c>
      <c r="P196" s="263">
        <f>I196+J196</f>
        <v>0</v>
      </c>
      <c r="Q196" s="263">
        <f>ROUND(I196*H196,2)</f>
        <v>0</v>
      </c>
      <c r="R196" s="263">
        <f>ROUND(J196*H196,2)</f>
        <v>0</v>
      </c>
      <c r="S196" s="95"/>
      <c r="T196" s="264">
        <f>S196*H196</f>
        <v>0</v>
      </c>
      <c r="U196" s="264">
        <v>0.0050000000000000001</v>
      </c>
      <c r="V196" s="264">
        <f>U196*H196</f>
        <v>0.19500000000000001</v>
      </c>
      <c r="W196" s="264">
        <v>0</v>
      </c>
      <c r="X196" s="265">
        <f>W196*H196</f>
        <v>0</v>
      </c>
      <c r="Y196" s="42"/>
      <c r="Z196" s="42"/>
      <c r="AA196" s="42"/>
      <c r="AB196" s="42"/>
      <c r="AC196" s="42"/>
      <c r="AD196" s="42"/>
      <c r="AE196" s="42"/>
      <c r="AR196" s="266" t="s">
        <v>180</v>
      </c>
      <c r="AT196" s="266" t="s">
        <v>176</v>
      </c>
      <c r="AU196" s="266" t="s">
        <v>22</v>
      </c>
      <c r="AY196" s="16" t="s">
        <v>165</v>
      </c>
      <c r="BE196" s="154">
        <f>IF(O196="základní",K196,0)</f>
        <v>0</v>
      </c>
      <c r="BF196" s="154">
        <f>IF(O196="snížená",K196,0)</f>
        <v>0</v>
      </c>
      <c r="BG196" s="154">
        <f>IF(O196="zákl. přenesená",K196,0)</f>
        <v>0</v>
      </c>
      <c r="BH196" s="154">
        <f>IF(O196="sníž. přenesená",K196,0)</f>
        <v>0</v>
      </c>
      <c r="BI196" s="154">
        <f>IF(O196="nulová",K196,0)</f>
        <v>0</v>
      </c>
      <c r="BJ196" s="16" t="s">
        <v>100</v>
      </c>
      <c r="BK196" s="154">
        <f>ROUND(P196*H196,2)</f>
        <v>0</v>
      </c>
      <c r="BL196" s="16" t="s">
        <v>172</v>
      </c>
      <c r="BM196" s="266" t="s">
        <v>382</v>
      </c>
    </row>
    <row r="197" s="2" customFormat="1" ht="14.4" customHeight="1">
      <c r="A197" s="42"/>
      <c r="B197" s="43"/>
      <c r="C197" s="271" t="s">
        <v>383</v>
      </c>
      <c r="D197" s="271" t="s">
        <v>176</v>
      </c>
      <c r="E197" s="272" t="s">
        <v>384</v>
      </c>
      <c r="F197" s="273" t="s">
        <v>385</v>
      </c>
      <c r="G197" s="274" t="s">
        <v>170</v>
      </c>
      <c r="H197" s="275">
        <v>30</v>
      </c>
      <c r="I197" s="276"/>
      <c r="J197" s="277"/>
      <c r="K197" s="278">
        <f>ROUND(P197*H197,2)</f>
        <v>0</v>
      </c>
      <c r="L197" s="273" t="s">
        <v>1</v>
      </c>
      <c r="M197" s="279"/>
      <c r="N197" s="280" t="s">
        <v>1</v>
      </c>
      <c r="O197" s="262" t="s">
        <v>56</v>
      </c>
      <c r="P197" s="263">
        <f>I197+J197</f>
        <v>0</v>
      </c>
      <c r="Q197" s="263">
        <f>ROUND(I197*H197,2)</f>
        <v>0</v>
      </c>
      <c r="R197" s="263">
        <f>ROUND(J197*H197,2)</f>
        <v>0</v>
      </c>
      <c r="S197" s="95"/>
      <c r="T197" s="264">
        <f>S197*H197</f>
        <v>0</v>
      </c>
      <c r="U197" s="264">
        <v>0.0050000000000000001</v>
      </c>
      <c r="V197" s="264">
        <f>U197*H197</f>
        <v>0.14999999999999999</v>
      </c>
      <c r="W197" s="264">
        <v>0</v>
      </c>
      <c r="X197" s="265">
        <f>W197*H197</f>
        <v>0</v>
      </c>
      <c r="Y197" s="42"/>
      <c r="Z197" s="42"/>
      <c r="AA197" s="42"/>
      <c r="AB197" s="42"/>
      <c r="AC197" s="42"/>
      <c r="AD197" s="42"/>
      <c r="AE197" s="42"/>
      <c r="AR197" s="266" t="s">
        <v>180</v>
      </c>
      <c r="AT197" s="266" t="s">
        <v>176</v>
      </c>
      <c r="AU197" s="266" t="s">
        <v>22</v>
      </c>
      <c r="AY197" s="16" t="s">
        <v>165</v>
      </c>
      <c r="BE197" s="154">
        <f>IF(O197="základní",K197,0)</f>
        <v>0</v>
      </c>
      <c r="BF197" s="154">
        <f>IF(O197="snížená",K197,0)</f>
        <v>0</v>
      </c>
      <c r="BG197" s="154">
        <f>IF(O197="zákl. přenesená",K197,0)</f>
        <v>0</v>
      </c>
      <c r="BH197" s="154">
        <f>IF(O197="sníž. přenesená",K197,0)</f>
        <v>0</v>
      </c>
      <c r="BI197" s="154">
        <f>IF(O197="nulová",K197,0)</f>
        <v>0</v>
      </c>
      <c r="BJ197" s="16" t="s">
        <v>100</v>
      </c>
      <c r="BK197" s="154">
        <f>ROUND(P197*H197,2)</f>
        <v>0</v>
      </c>
      <c r="BL197" s="16" t="s">
        <v>172</v>
      </c>
      <c r="BM197" s="266" t="s">
        <v>386</v>
      </c>
    </row>
    <row r="198" s="2" customFormat="1" ht="14.4" customHeight="1">
      <c r="A198" s="42"/>
      <c r="B198" s="43"/>
      <c r="C198" s="271" t="s">
        <v>387</v>
      </c>
      <c r="D198" s="271" t="s">
        <v>176</v>
      </c>
      <c r="E198" s="272" t="s">
        <v>388</v>
      </c>
      <c r="F198" s="273" t="s">
        <v>389</v>
      </c>
      <c r="G198" s="274" t="s">
        <v>170</v>
      </c>
      <c r="H198" s="275">
        <v>55</v>
      </c>
      <c r="I198" s="276"/>
      <c r="J198" s="277"/>
      <c r="K198" s="278">
        <f>ROUND(P198*H198,2)</f>
        <v>0</v>
      </c>
      <c r="L198" s="273" t="s">
        <v>1</v>
      </c>
      <c r="M198" s="279"/>
      <c r="N198" s="280" t="s">
        <v>1</v>
      </c>
      <c r="O198" s="262" t="s">
        <v>56</v>
      </c>
      <c r="P198" s="263">
        <f>I198+J198</f>
        <v>0</v>
      </c>
      <c r="Q198" s="263">
        <f>ROUND(I198*H198,2)</f>
        <v>0</v>
      </c>
      <c r="R198" s="263">
        <f>ROUND(J198*H198,2)</f>
        <v>0</v>
      </c>
      <c r="S198" s="95"/>
      <c r="T198" s="264">
        <f>S198*H198</f>
        <v>0</v>
      </c>
      <c r="U198" s="264">
        <v>0.0050000000000000001</v>
      </c>
      <c r="V198" s="264">
        <f>U198*H198</f>
        <v>0.27500000000000002</v>
      </c>
      <c r="W198" s="264">
        <v>0</v>
      </c>
      <c r="X198" s="265">
        <f>W198*H198</f>
        <v>0</v>
      </c>
      <c r="Y198" s="42"/>
      <c r="Z198" s="42"/>
      <c r="AA198" s="42"/>
      <c r="AB198" s="42"/>
      <c r="AC198" s="42"/>
      <c r="AD198" s="42"/>
      <c r="AE198" s="42"/>
      <c r="AR198" s="266" t="s">
        <v>180</v>
      </c>
      <c r="AT198" s="266" t="s">
        <v>176</v>
      </c>
      <c r="AU198" s="266" t="s">
        <v>22</v>
      </c>
      <c r="AY198" s="16" t="s">
        <v>165</v>
      </c>
      <c r="BE198" s="154">
        <f>IF(O198="základní",K198,0)</f>
        <v>0</v>
      </c>
      <c r="BF198" s="154">
        <f>IF(O198="snížená",K198,0)</f>
        <v>0</v>
      </c>
      <c r="BG198" s="154">
        <f>IF(O198="zákl. přenesená",K198,0)</f>
        <v>0</v>
      </c>
      <c r="BH198" s="154">
        <f>IF(O198="sníž. přenesená",K198,0)</f>
        <v>0</v>
      </c>
      <c r="BI198" s="154">
        <f>IF(O198="nulová",K198,0)</f>
        <v>0</v>
      </c>
      <c r="BJ198" s="16" t="s">
        <v>100</v>
      </c>
      <c r="BK198" s="154">
        <f>ROUND(P198*H198,2)</f>
        <v>0</v>
      </c>
      <c r="BL198" s="16" t="s">
        <v>172</v>
      </c>
      <c r="BM198" s="266" t="s">
        <v>390</v>
      </c>
    </row>
    <row r="199" s="2" customFormat="1" ht="14.4" customHeight="1">
      <c r="A199" s="42"/>
      <c r="B199" s="43"/>
      <c r="C199" s="271" t="s">
        <v>391</v>
      </c>
      <c r="D199" s="271" t="s">
        <v>176</v>
      </c>
      <c r="E199" s="272" t="s">
        <v>392</v>
      </c>
      <c r="F199" s="273" t="s">
        <v>393</v>
      </c>
      <c r="G199" s="274" t="s">
        <v>170</v>
      </c>
      <c r="H199" s="275">
        <v>35</v>
      </c>
      <c r="I199" s="276"/>
      <c r="J199" s="277"/>
      <c r="K199" s="278">
        <f>ROUND(P199*H199,2)</f>
        <v>0</v>
      </c>
      <c r="L199" s="273" t="s">
        <v>1</v>
      </c>
      <c r="M199" s="279"/>
      <c r="N199" s="280" t="s">
        <v>1</v>
      </c>
      <c r="O199" s="262" t="s">
        <v>56</v>
      </c>
      <c r="P199" s="263">
        <f>I199+J199</f>
        <v>0</v>
      </c>
      <c r="Q199" s="263">
        <f>ROUND(I199*H199,2)</f>
        <v>0</v>
      </c>
      <c r="R199" s="263">
        <f>ROUND(J199*H199,2)</f>
        <v>0</v>
      </c>
      <c r="S199" s="95"/>
      <c r="T199" s="264">
        <f>S199*H199</f>
        <v>0</v>
      </c>
      <c r="U199" s="264">
        <v>0.0050000000000000001</v>
      </c>
      <c r="V199" s="264">
        <f>U199*H199</f>
        <v>0.17500000000000002</v>
      </c>
      <c r="W199" s="264">
        <v>0</v>
      </c>
      <c r="X199" s="265">
        <f>W199*H199</f>
        <v>0</v>
      </c>
      <c r="Y199" s="42"/>
      <c r="Z199" s="42"/>
      <c r="AA199" s="42"/>
      <c r="AB199" s="42"/>
      <c r="AC199" s="42"/>
      <c r="AD199" s="42"/>
      <c r="AE199" s="42"/>
      <c r="AR199" s="266" t="s">
        <v>180</v>
      </c>
      <c r="AT199" s="266" t="s">
        <v>176</v>
      </c>
      <c r="AU199" s="266" t="s">
        <v>22</v>
      </c>
      <c r="AY199" s="16" t="s">
        <v>165</v>
      </c>
      <c r="BE199" s="154">
        <f>IF(O199="základní",K199,0)</f>
        <v>0</v>
      </c>
      <c r="BF199" s="154">
        <f>IF(O199="snížená",K199,0)</f>
        <v>0</v>
      </c>
      <c r="BG199" s="154">
        <f>IF(O199="zákl. přenesená",K199,0)</f>
        <v>0</v>
      </c>
      <c r="BH199" s="154">
        <f>IF(O199="sníž. přenesená",K199,0)</f>
        <v>0</v>
      </c>
      <c r="BI199" s="154">
        <f>IF(O199="nulová",K199,0)</f>
        <v>0</v>
      </c>
      <c r="BJ199" s="16" t="s">
        <v>100</v>
      </c>
      <c r="BK199" s="154">
        <f>ROUND(P199*H199,2)</f>
        <v>0</v>
      </c>
      <c r="BL199" s="16" t="s">
        <v>172</v>
      </c>
      <c r="BM199" s="266" t="s">
        <v>394</v>
      </c>
    </row>
    <row r="200" s="2" customFormat="1" ht="14.4" customHeight="1">
      <c r="A200" s="42"/>
      <c r="B200" s="43"/>
      <c r="C200" s="271" t="s">
        <v>395</v>
      </c>
      <c r="D200" s="271" t="s">
        <v>176</v>
      </c>
      <c r="E200" s="272" t="s">
        <v>396</v>
      </c>
      <c r="F200" s="273" t="s">
        <v>397</v>
      </c>
      <c r="G200" s="274" t="s">
        <v>170</v>
      </c>
      <c r="H200" s="275">
        <v>18</v>
      </c>
      <c r="I200" s="276"/>
      <c r="J200" s="277"/>
      <c r="K200" s="278">
        <f>ROUND(P200*H200,2)</f>
        <v>0</v>
      </c>
      <c r="L200" s="273" t="s">
        <v>1</v>
      </c>
      <c r="M200" s="279"/>
      <c r="N200" s="280" t="s">
        <v>1</v>
      </c>
      <c r="O200" s="262" t="s">
        <v>56</v>
      </c>
      <c r="P200" s="263">
        <f>I200+J200</f>
        <v>0</v>
      </c>
      <c r="Q200" s="263">
        <f>ROUND(I200*H200,2)</f>
        <v>0</v>
      </c>
      <c r="R200" s="263">
        <f>ROUND(J200*H200,2)</f>
        <v>0</v>
      </c>
      <c r="S200" s="95"/>
      <c r="T200" s="264">
        <f>S200*H200</f>
        <v>0</v>
      </c>
      <c r="U200" s="264">
        <v>0.0030000000000000001</v>
      </c>
      <c r="V200" s="264">
        <f>U200*H200</f>
        <v>0.053999999999999999</v>
      </c>
      <c r="W200" s="264">
        <v>0</v>
      </c>
      <c r="X200" s="265">
        <f>W200*H200</f>
        <v>0</v>
      </c>
      <c r="Y200" s="42"/>
      <c r="Z200" s="42"/>
      <c r="AA200" s="42"/>
      <c r="AB200" s="42"/>
      <c r="AC200" s="42"/>
      <c r="AD200" s="42"/>
      <c r="AE200" s="42"/>
      <c r="AR200" s="266" t="s">
        <v>180</v>
      </c>
      <c r="AT200" s="266" t="s">
        <v>176</v>
      </c>
      <c r="AU200" s="266" t="s">
        <v>22</v>
      </c>
      <c r="AY200" s="16" t="s">
        <v>165</v>
      </c>
      <c r="BE200" s="154">
        <f>IF(O200="základní",K200,0)</f>
        <v>0</v>
      </c>
      <c r="BF200" s="154">
        <f>IF(O200="snížená",K200,0)</f>
        <v>0</v>
      </c>
      <c r="BG200" s="154">
        <f>IF(O200="zákl. přenesená",K200,0)</f>
        <v>0</v>
      </c>
      <c r="BH200" s="154">
        <f>IF(O200="sníž. přenesená",K200,0)</f>
        <v>0</v>
      </c>
      <c r="BI200" s="154">
        <f>IF(O200="nulová",K200,0)</f>
        <v>0</v>
      </c>
      <c r="BJ200" s="16" t="s">
        <v>100</v>
      </c>
      <c r="BK200" s="154">
        <f>ROUND(P200*H200,2)</f>
        <v>0</v>
      </c>
      <c r="BL200" s="16" t="s">
        <v>172</v>
      </c>
      <c r="BM200" s="266" t="s">
        <v>398</v>
      </c>
    </row>
    <row r="201" s="2" customFormat="1" ht="24.15" customHeight="1">
      <c r="A201" s="42"/>
      <c r="B201" s="43"/>
      <c r="C201" s="254" t="s">
        <v>399</v>
      </c>
      <c r="D201" s="254" t="s">
        <v>167</v>
      </c>
      <c r="E201" s="255" t="s">
        <v>400</v>
      </c>
      <c r="F201" s="256" t="s">
        <v>401</v>
      </c>
      <c r="G201" s="257" t="s">
        <v>170</v>
      </c>
      <c r="H201" s="258">
        <v>80</v>
      </c>
      <c r="I201" s="259"/>
      <c r="J201" s="259"/>
      <c r="K201" s="260">
        <f>ROUND(P201*H201,2)</f>
        <v>0</v>
      </c>
      <c r="L201" s="256" t="s">
        <v>171</v>
      </c>
      <c r="M201" s="45"/>
      <c r="N201" s="261" t="s">
        <v>1</v>
      </c>
      <c r="O201" s="262" t="s">
        <v>56</v>
      </c>
      <c r="P201" s="263">
        <f>I201+J201</f>
        <v>0</v>
      </c>
      <c r="Q201" s="263">
        <f>ROUND(I201*H201,2)</f>
        <v>0</v>
      </c>
      <c r="R201" s="263">
        <f>ROUND(J201*H201,2)</f>
        <v>0</v>
      </c>
      <c r="S201" s="95"/>
      <c r="T201" s="264">
        <f>S201*H201</f>
        <v>0</v>
      </c>
      <c r="U201" s="264">
        <v>0</v>
      </c>
      <c r="V201" s="264">
        <f>U201*H201</f>
        <v>0</v>
      </c>
      <c r="W201" s="264">
        <v>0</v>
      </c>
      <c r="X201" s="265">
        <f>W201*H201</f>
        <v>0</v>
      </c>
      <c r="Y201" s="42"/>
      <c r="Z201" s="42"/>
      <c r="AA201" s="42"/>
      <c r="AB201" s="42"/>
      <c r="AC201" s="42"/>
      <c r="AD201" s="42"/>
      <c r="AE201" s="42"/>
      <c r="AR201" s="266" t="s">
        <v>172</v>
      </c>
      <c r="AT201" s="266" t="s">
        <v>167</v>
      </c>
      <c r="AU201" s="266" t="s">
        <v>22</v>
      </c>
      <c r="AY201" s="16" t="s">
        <v>165</v>
      </c>
      <c r="BE201" s="154">
        <f>IF(O201="základní",K201,0)</f>
        <v>0</v>
      </c>
      <c r="BF201" s="154">
        <f>IF(O201="snížená",K201,0)</f>
        <v>0</v>
      </c>
      <c r="BG201" s="154">
        <f>IF(O201="zákl. přenesená",K201,0)</f>
        <v>0</v>
      </c>
      <c r="BH201" s="154">
        <f>IF(O201="sníž. přenesená",K201,0)</f>
        <v>0</v>
      </c>
      <c r="BI201" s="154">
        <f>IF(O201="nulová",K201,0)</f>
        <v>0</v>
      </c>
      <c r="BJ201" s="16" t="s">
        <v>100</v>
      </c>
      <c r="BK201" s="154">
        <f>ROUND(P201*H201,2)</f>
        <v>0</v>
      </c>
      <c r="BL201" s="16" t="s">
        <v>172</v>
      </c>
      <c r="BM201" s="266" t="s">
        <v>402</v>
      </c>
    </row>
    <row r="202" s="2" customFormat="1">
      <c r="A202" s="42"/>
      <c r="B202" s="43"/>
      <c r="C202" s="44"/>
      <c r="D202" s="267" t="s">
        <v>174</v>
      </c>
      <c r="E202" s="44"/>
      <c r="F202" s="268" t="s">
        <v>283</v>
      </c>
      <c r="G202" s="44"/>
      <c r="H202" s="44"/>
      <c r="I202" s="222"/>
      <c r="J202" s="222"/>
      <c r="K202" s="44"/>
      <c r="L202" s="44"/>
      <c r="M202" s="45"/>
      <c r="N202" s="269"/>
      <c r="O202" s="270"/>
      <c r="P202" s="95"/>
      <c r="Q202" s="95"/>
      <c r="R202" s="95"/>
      <c r="S202" s="95"/>
      <c r="T202" s="95"/>
      <c r="U202" s="95"/>
      <c r="V202" s="95"/>
      <c r="W202" s="95"/>
      <c r="X202" s="96"/>
      <c r="Y202" s="42"/>
      <c r="Z202" s="42"/>
      <c r="AA202" s="42"/>
      <c r="AB202" s="42"/>
      <c r="AC202" s="42"/>
      <c r="AD202" s="42"/>
      <c r="AE202" s="42"/>
      <c r="AT202" s="16" t="s">
        <v>174</v>
      </c>
      <c r="AU202" s="16" t="s">
        <v>22</v>
      </c>
    </row>
    <row r="203" s="2" customFormat="1" ht="14.4" customHeight="1">
      <c r="A203" s="42"/>
      <c r="B203" s="43"/>
      <c r="C203" s="271" t="s">
        <v>403</v>
      </c>
      <c r="D203" s="271" t="s">
        <v>176</v>
      </c>
      <c r="E203" s="272" t="s">
        <v>404</v>
      </c>
      <c r="F203" s="273" t="s">
        <v>405</v>
      </c>
      <c r="G203" s="274" t="s">
        <v>170</v>
      </c>
      <c r="H203" s="275">
        <v>40</v>
      </c>
      <c r="I203" s="276"/>
      <c r="J203" s="277"/>
      <c r="K203" s="278">
        <f>ROUND(P203*H203,2)</f>
        <v>0</v>
      </c>
      <c r="L203" s="273" t="s">
        <v>1</v>
      </c>
      <c r="M203" s="279"/>
      <c r="N203" s="280" t="s">
        <v>1</v>
      </c>
      <c r="O203" s="262" t="s">
        <v>56</v>
      </c>
      <c r="P203" s="263">
        <f>I203+J203</f>
        <v>0</v>
      </c>
      <c r="Q203" s="263">
        <f>ROUND(I203*H203,2)</f>
        <v>0</v>
      </c>
      <c r="R203" s="263">
        <f>ROUND(J203*H203,2)</f>
        <v>0</v>
      </c>
      <c r="S203" s="95"/>
      <c r="T203" s="264">
        <f>S203*H203</f>
        <v>0</v>
      </c>
      <c r="U203" s="264">
        <v>1.0000000000000001E-05</v>
      </c>
      <c r="V203" s="264">
        <f>U203*H203</f>
        <v>0.00040000000000000002</v>
      </c>
      <c r="W203" s="264">
        <v>0</v>
      </c>
      <c r="X203" s="265">
        <f>W203*H203</f>
        <v>0</v>
      </c>
      <c r="Y203" s="42"/>
      <c r="Z203" s="42"/>
      <c r="AA203" s="42"/>
      <c r="AB203" s="42"/>
      <c r="AC203" s="42"/>
      <c r="AD203" s="42"/>
      <c r="AE203" s="42"/>
      <c r="AR203" s="266" t="s">
        <v>180</v>
      </c>
      <c r="AT203" s="266" t="s">
        <v>176</v>
      </c>
      <c r="AU203" s="266" t="s">
        <v>22</v>
      </c>
      <c r="AY203" s="16" t="s">
        <v>165</v>
      </c>
      <c r="BE203" s="154">
        <f>IF(O203="základní",K203,0)</f>
        <v>0</v>
      </c>
      <c r="BF203" s="154">
        <f>IF(O203="snížená",K203,0)</f>
        <v>0</v>
      </c>
      <c r="BG203" s="154">
        <f>IF(O203="zákl. přenesená",K203,0)</f>
        <v>0</v>
      </c>
      <c r="BH203" s="154">
        <f>IF(O203="sníž. přenesená",K203,0)</f>
        <v>0</v>
      </c>
      <c r="BI203" s="154">
        <f>IF(O203="nulová",K203,0)</f>
        <v>0</v>
      </c>
      <c r="BJ203" s="16" t="s">
        <v>100</v>
      </c>
      <c r="BK203" s="154">
        <f>ROUND(P203*H203,2)</f>
        <v>0</v>
      </c>
      <c r="BL203" s="16" t="s">
        <v>172</v>
      </c>
      <c r="BM203" s="266" t="s">
        <v>406</v>
      </c>
    </row>
    <row r="204" s="2" customFormat="1" ht="14.4" customHeight="1">
      <c r="A204" s="42"/>
      <c r="B204" s="43"/>
      <c r="C204" s="271" t="s">
        <v>407</v>
      </c>
      <c r="D204" s="271" t="s">
        <v>176</v>
      </c>
      <c r="E204" s="272" t="s">
        <v>408</v>
      </c>
      <c r="F204" s="273" t="s">
        <v>409</v>
      </c>
      <c r="G204" s="274" t="s">
        <v>170</v>
      </c>
      <c r="H204" s="275">
        <v>10</v>
      </c>
      <c r="I204" s="276"/>
      <c r="J204" s="277"/>
      <c r="K204" s="278">
        <f>ROUND(P204*H204,2)</f>
        <v>0</v>
      </c>
      <c r="L204" s="273" t="s">
        <v>1</v>
      </c>
      <c r="M204" s="279"/>
      <c r="N204" s="280" t="s">
        <v>1</v>
      </c>
      <c r="O204" s="262" t="s">
        <v>56</v>
      </c>
      <c r="P204" s="263">
        <f>I204+J204</f>
        <v>0</v>
      </c>
      <c r="Q204" s="263">
        <f>ROUND(I204*H204,2)</f>
        <v>0</v>
      </c>
      <c r="R204" s="263">
        <f>ROUND(J204*H204,2)</f>
        <v>0</v>
      </c>
      <c r="S204" s="95"/>
      <c r="T204" s="264">
        <f>S204*H204</f>
        <v>0</v>
      </c>
      <c r="U204" s="264">
        <v>0.00050000000000000001</v>
      </c>
      <c r="V204" s="264">
        <f>U204*H204</f>
        <v>0.0050000000000000001</v>
      </c>
      <c r="W204" s="264">
        <v>0</v>
      </c>
      <c r="X204" s="265">
        <f>W204*H204</f>
        <v>0</v>
      </c>
      <c r="Y204" s="42"/>
      <c r="Z204" s="42"/>
      <c r="AA204" s="42"/>
      <c r="AB204" s="42"/>
      <c r="AC204" s="42"/>
      <c r="AD204" s="42"/>
      <c r="AE204" s="42"/>
      <c r="AR204" s="266" t="s">
        <v>180</v>
      </c>
      <c r="AT204" s="266" t="s">
        <v>176</v>
      </c>
      <c r="AU204" s="266" t="s">
        <v>22</v>
      </c>
      <c r="AY204" s="16" t="s">
        <v>165</v>
      </c>
      <c r="BE204" s="154">
        <f>IF(O204="základní",K204,0)</f>
        <v>0</v>
      </c>
      <c r="BF204" s="154">
        <f>IF(O204="snížená",K204,0)</f>
        <v>0</v>
      </c>
      <c r="BG204" s="154">
        <f>IF(O204="zákl. přenesená",K204,0)</f>
        <v>0</v>
      </c>
      <c r="BH204" s="154">
        <f>IF(O204="sníž. přenesená",K204,0)</f>
        <v>0</v>
      </c>
      <c r="BI204" s="154">
        <f>IF(O204="nulová",K204,0)</f>
        <v>0</v>
      </c>
      <c r="BJ204" s="16" t="s">
        <v>100</v>
      </c>
      <c r="BK204" s="154">
        <f>ROUND(P204*H204,2)</f>
        <v>0</v>
      </c>
      <c r="BL204" s="16" t="s">
        <v>172</v>
      </c>
      <c r="BM204" s="266" t="s">
        <v>410</v>
      </c>
    </row>
    <row r="205" s="2" customFormat="1" ht="14.4" customHeight="1">
      <c r="A205" s="42"/>
      <c r="B205" s="43"/>
      <c r="C205" s="271" t="s">
        <v>411</v>
      </c>
      <c r="D205" s="271" t="s">
        <v>176</v>
      </c>
      <c r="E205" s="272" t="s">
        <v>412</v>
      </c>
      <c r="F205" s="273" t="s">
        <v>413</v>
      </c>
      <c r="G205" s="274" t="s">
        <v>170</v>
      </c>
      <c r="H205" s="275">
        <v>15</v>
      </c>
      <c r="I205" s="276"/>
      <c r="J205" s="277"/>
      <c r="K205" s="278">
        <f>ROUND(P205*H205,2)</f>
        <v>0</v>
      </c>
      <c r="L205" s="273" t="s">
        <v>1</v>
      </c>
      <c r="M205" s="279"/>
      <c r="N205" s="280" t="s">
        <v>1</v>
      </c>
      <c r="O205" s="262" t="s">
        <v>56</v>
      </c>
      <c r="P205" s="263">
        <f>I205+J205</f>
        <v>0</v>
      </c>
      <c r="Q205" s="263">
        <f>ROUND(I205*H205,2)</f>
        <v>0</v>
      </c>
      <c r="R205" s="263">
        <f>ROUND(J205*H205,2)</f>
        <v>0</v>
      </c>
      <c r="S205" s="95"/>
      <c r="T205" s="264">
        <f>S205*H205</f>
        <v>0</v>
      </c>
      <c r="U205" s="264">
        <v>0.00010000000000000001</v>
      </c>
      <c r="V205" s="264">
        <f>U205*H205</f>
        <v>0.0015</v>
      </c>
      <c r="W205" s="264">
        <v>0</v>
      </c>
      <c r="X205" s="265">
        <f>W205*H205</f>
        <v>0</v>
      </c>
      <c r="Y205" s="42"/>
      <c r="Z205" s="42"/>
      <c r="AA205" s="42"/>
      <c r="AB205" s="42"/>
      <c r="AC205" s="42"/>
      <c r="AD205" s="42"/>
      <c r="AE205" s="42"/>
      <c r="AR205" s="266" t="s">
        <v>180</v>
      </c>
      <c r="AT205" s="266" t="s">
        <v>176</v>
      </c>
      <c r="AU205" s="266" t="s">
        <v>22</v>
      </c>
      <c r="AY205" s="16" t="s">
        <v>165</v>
      </c>
      <c r="BE205" s="154">
        <f>IF(O205="základní",K205,0)</f>
        <v>0</v>
      </c>
      <c r="BF205" s="154">
        <f>IF(O205="snížená",K205,0)</f>
        <v>0</v>
      </c>
      <c r="BG205" s="154">
        <f>IF(O205="zákl. přenesená",K205,0)</f>
        <v>0</v>
      </c>
      <c r="BH205" s="154">
        <f>IF(O205="sníž. přenesená",K205,0)</f>
        <v>0</v>
      </c>
      <c r="BI205" s="154">
        <f>IF(O205="nulová",K205,0)</f>
        <v>0</v>
      </c>
      <c r="BJ205" s="16" t="s">
        <v>100</v>
      </c>
      <c r="BK205" s="154">
        <f>ROUND(P205*H205,2)</f>
        <v>0</v>
      </c>
      <c r="BL205" s="16" t="s">
        <v>172</v>
      </c>
      <c r="BM205" s="266" t="s">
        <v>414</v>
      </c>
    </row>
    <row r="206" s="2" customFormat="1" ht="14.4" customHeight="1">
      <c r="A206" s="42"/>
      <c r="B206" s="43"/>
      <c r="C206" s="271" t="s">
        <v>415</v>
      </c>
      <c r="D206" s="271" t="s">
        <v>176</v>
      </c>
      <c r="E206" s="272" t="s">
        <v>416</v>
      </c>
      <c r="F206" s="273" t="s">
        <v>417</v>
      </c>
      <c r="G206" s="274" t="s">
        <v>170</v>
      </c>
      <c r="H206" s="275">
        <v>15</v>
      </c>
      <c r="I206" s="276"/>
      <c r="J206" s="277"/>
      <c r="K206" s="278">
        <f>ROUND(P206*H206,2)</f>
        <v>0</v>
      </c>
      <c r="L206" s="273" t="s">
        <v>1</v>
      </c>
      <c r="M206" s="279"/>
      <c r="N206" s="280" t="s">
        <v>1</v>
      </c>
      <c r="O206" s="262" t="s">
        <v>56</v>
      </c>
      <c r="P206" s="263">
        <f>I206+J206</f>
        <v>0</v>
      </c>
      <c r="Q206" s="263">
        <f>ROUND(I206*H206,2)</f>
        <v>0</v>
      </c>
      <c r="R206" s="263">
        <f>ROUND(J206*H206,2)</f>
        <v>0</v>
      </c>
      <c r="S206" s="95"/>
      <c r="T206" s="264">
        <f>S206*H206</f>
        <v>0</v>
      </c>
      <c r="U206" s="264">
        <v>0.00010000000000000001</v>
      </c>
      <c r="V206" s="264">
        <f>U206*H206</f>
        <v>0.0015</v>
      </c>
      <c r="W206" s="264">
        <v>0</v>
      </c>
      <c r="X206" s="265">
        <f>W206*H206</f>
        <v>0</v>
      </c>
      <c r="Y206" s="42"/>
      <c r="Z206" s="42"/>
      <c r="AA206" s="42"/>
      <c r="AB206" s="42"/>
      <c r="AC206" s="42"/>
      <c r="AD206" s="42"/>
      <c r="AE206" s="42"/>
      <c r="AR206" s="266" t="s">
        <v>180</v>
      </c>
      <c r="AT206" s="266" t="s">
        <v>176</v>
      </c>
      <c r="AU206" s="266" t="s">
        <v>22</v>
      </c>
      <c r="AY206" s="16" t="s">
        <v>165</v>
      </c>
      <c r="BE206" s="154">
        <f>IF(O206="základní",K206,0)</f>
        <v>0</v>
      </c>
      <c r="BF206" s="154">
        <f>IF(O206="snížená",K206,0)</f>
        <v>0</v>
      </c>
      <c r="BG206" s="154">
        <f>IF(O206="zákl. přenesená",K206,0)</f>
        <v>0</v>
      </c>
      <c r="BH206" s="154">
        <f>IF(O206="sníž. přenesená",K206,0)</f>
        <v>0</v>
      </c>
      <c r="BI206" s="154">
        <f>IF(O206="nulová",K206,0)</f>
        <v>0</v>
      </c>
      <c r="BJ206" s="16" t="s">
        <v>100</v>
      </c>
      <c r="BK206" s="154">
        <f>ROUND(P206*H206,2)</f>
        <v>0</v>
      </c>
      <c r="BL206" s="16" t="s">
        <v>172</v>
      </c>
      <c r="BM206" s="266" t="s">
        <v>418</v>
      </c>
    </row>
    <row r="207" s="2" customFormat="1" ht="24.15" customHeight="1">
      <c r="A207" s="42"/>
      <c r="B207" s="43"/>
      <c r="C207" s="254" t="s">
        <v>419</v>
      </c>
      <c r="D207" s="254" t="s">
        <v>167</v>
      </c>
      <c r="E207" s="255" t="s">
        <v>420</v>
      </c>
      <c r="F207" s="256" t="s">
        <v>421</v>
      </c>
      <c r="G207" s="257" t="s">
        <v>170</v>
      </c>
      <c r="H207" s="258">
        <v>4</v>
      </c>
      <c r="I207" s="259"/>
      <c r="J207" s="259"/>
      <c r="K207" s="260">
        <f>ROUND(P207*H207,2)</f>
        <v>0</v>
      </c>
      <c r="L207" s="256" t="s">
        <v>171</v>
      </c>
      <c r="M207" s="45"/>
      <c r="N207" s="261" t="s">
        <v>1</v>
      </c>
      <c r="O207" s="262" t="s">
        <v>56</v>
      </c>
      <c r="P207" s="263">
        <f>I207+J207</f>
        <v>0</v>
      </c>
      <c r="Q207" s="263">
        <f>ROUND(I207*H207,2)</f>
        <v>0</v>
      </c>
      <c r="R207" s="263">
        <f>ROUND(J207*H207,2)</f>
        <v>0</v>
      </c>
      <c r="S207" s="95"/>
      <c r="T207" s="264">
        <f>S207*H207</f>
        <v>0</v>
      </c>
      <c r="U207" s="264">
        <v>0</v>
      </c>
      <c r="V207" s="264">
        <f>U207*H207</f>
        <v>0</v>
      </c>
      <c r="W207" s="264">
        <v>0</v>
      </c>
      <c r="X207" s="265">
        <f>W207*H207</f>
        <v>0</v>
      </c>
      <c r="Y207" s="42"/>
      <c r="Z207" s="42"/>
      <c r="AA207" s="42"/>
      <c r="AB207" s="42"/>
      <c r="AC207" s="42"/>
      <c r="AD207" s="42"/>
      <c r="AE207" s="42"/>
      <c r="AR207" s="266" t="s">
        <v>172</v>
      </c>
      <c r="AT207" s="266" t="s">
        <v>167</v>
      </c>
      <c r="AU207" s="266" t="s">
        <v>22</v>
      </c>
      <c r="AY207" s="16" t="s">
        <v>165</v>
      </c>
      <c r="BE207" s="154">
        <f>IF(O207="základní",K207,0)</f>
        <v>0</v>
      </c>
      <c r="BF207" s="154">
        <f>IF(O207="snížená",K207,0)</f>
        <v>0</v>
      </c>
      <c r="BG207" s="154">
        <f>IF(O207="zákl. přenesená",K207,0)</f>
        <v>0</v>
      </c>
      <c r="BH207" s="154">
        <f>IF(O207="sníž. přenesená",K207,0)</f>
        <v>0</v>
      </c>
      <c r="BI207" s="154">
        <f>IF(O207="nulová",K207,0)</f>
        <v>0</v>
      </c>
      <c r="BJ207" s="16" t="s">
        <v>100</v>
      </c>
      <c r="BK207" s="154">
        <f>ROUND(P207*H207,2)</f>
        <v>0</v>
      </c>
      <c r="BL207" s="16" t="s">
        <v>172</v>
      </c>
      <c r="BM207" s="266" t="s">
        <v>422</v>
      </c>
    </row>
    <row r="208" s="2" customFormat="1">
      <c r="A208" s="42"/>
      <c r="B208" s="43"/>
      <c r="C208" s="44"/>
      <c r="D208" s="267" t="s">
        <v>174</v>
      </c>
      <c r="E208" s="44"/>
      <c r="F208" s="268" t="s">
        <v>423</v>
      </c>
      <c r="G208" s="44"/>
      <c r="H208" s="44"/>
      <c r="I208" s="222"/>
      <c r="J208" s="222"/>
      <c r="K208" s="44"/>
      <c r="L208" s="44"/>
      <c r="M208" s="45"/>
      <c r="N208" s="269"/>
      <c r="O208" s="270"/>
      <c r="P208" s="95"/>
      <c r="Q208" s="95"/>
      <c r="R208" s="95"/>
      <c r="S208" s="95"/>
      <c r="T208" s="95"/>
      <c r="U208" s="95"/>
      <c r="V208" s="95"/>
      <c r="W208" s="95"/>
      <c r="X208" s="96"/>
      <c r="Y208" s="42"/>
      <c r="Z208" s="42"/>
      <c r="AA208" s="42"/>
      <c r="AB208" s="42"/>
      <c r="AC208" s="42"/>
      <c r="AD208" s="42"/>
      <c r="AE208" s="42"/>
      <c r="AT208" s="16" t="s">
        <v>174</v>
      </c>
      <c r="AU208" s="16" t="s">
        <v>22</v>
      </c>
    </row>
    <row r="209" s="2" customFormat="1" ht="24.15" customHeight="1">
      <c r="A209" s="42"/>
      <c r="B209" s="43"/>
      <c r="C209" s="254" t="s">
        <v>424</v>
      </c>
      <c r="D209" s="254" t="s">
        <v>167</v>
      </c>
      <c r="E209" s="255" t="s">
        <v>425</v>
      </c>
      <c r="F209" s="256" t="s">
        <v>426</v>
      </c>
      <c r="G209" s="257" t="s">
        <v>427</v>
      </c>
      <c r="H209" s="258">
        <v>117</v>
      </c>
      <c r="I209" s="259"/>
      <c r="J209" s="259"/>
      <c r="K209" s="260">
        <f>ROUND(P209*H209,2)</f>
        <v>0</v>
      </c>
      <c r="L209" s="256" t="s">
        <v>171</v>
      </c>
      <c r="M209" s="45"/>
      <c r="N209" s="261" t="s">
        <v>1</v>
      </c>
      <c r="O209" s="262" t="s">
        <v>56</v>
      </c>
      <c r="P209" s="263">
        <f>I209+J209</f>
        <v>0</v>
      </c>
      <c r="Q209" s="263">
        <f>ROUND(I209*H209,2)</f>
        <v>0</v>
      </c>
      <c r="R209" s="263">
        <f>ROUND(J209*H209,2)</f>
        <v>0</v>
      </c>
      <c r="S209" s="95"/>
      <c r="T209" s="264">
        <f>S209*H209</f>
        <v>0</v>
      </c>
      <c r="U209" s="264">
        <v>0</v>
      </c>
      <c r="V209" s="264">
        <f>U209*H209</f>
        <v>0</v>
      </c>
      <c r="W209" s="264">
        <v>0</v>
      </c>
      <c r="X209" s="265">
        <f>W209*H209</f>
        <v>0</v>
      </c>
      <c r="Y209" s="42"/>
      <c r="Z209" s="42"/>
      <c r="AA209" s="42"/>
      <c r="AB209" s="42"/>
      <c r="AC209" s="42"/>
      <c r="AD209" s="42"/>
      <c r="AE209" s="42"/>
      <c r="AR209" s="266" t="s">
        <v>172</v>
      </c>
      <c r="AT209" s="266" t="s">
        <v>167</v>
      </c>
      <c r="AU209" s="266" t="s">
        <v>22</v>
      </c>
      <c r="AY209" s="16" t="s">
        <v>165</v>
      </c>
      <c r="BE209" s="154">
        <f>IF(O209="základní",K209,0)</f>
        <v>0</v>
      </c>
      <c r="BF209" s="154">
        <f>IF(O209="snížená",K209,0)</f>
        <v>0</v>
      </c>
      <c r="BG209" s="154">
        <f>IF(O209="zákl. přenesená",K209,0)</f>
        <v>0</v>
      </c>
      <c r="BH209" s="154">
        <f>IF(O209="sníž. přenesená",K209,0)</f>
        <v>0</v>
      </c>
      <c r="BI209" s="154">
        <f>IF(O209="nulová",K209,0)</f>
        <v>0</v>
      </c>
      <c r="BJ209" s="16" t="s">
        <v>100</v>
      </c>
      <c r="BK209" s="154">
        <f>ROUND(P209*H209,2)</f>
        <v>0</v>
      </c>
      <c r="BL209" s="16" t="s">
        <v>172</v>
      </c>
      <c r="BM209" s="266" t="s">
        <v>428</v>
      </c>
    </row>
    <row r="210" s="2" customFormat="1">
      <c r="A210" s="42"/>
      <c r="B210" s="43"/>
      <c r="C210" s="44"/>
      <c r="D210" s="267" t="s">
        <v>174</v>
      </c>
      <c r="E210" s="44"/>
      <c r="F210" s="268" t="s">
        <v>423</v>
      </c>
      <c r="G210" s="44"/>
      <c r="H210" s="44"/>
      <c r="I210" s="222"/>
      <c r="J210" s="222"/>
      <c r="K210" s="44"/>
      <c r="L210" s="44"/>
      <c r="M210" s="45"/>
      <c r="N210" s="269"/>
      <c r="O210" s="270"/>
      <c r="P210" s="95"/>
      <c r="Q210" s="95"/>
      <c r="R210" s="95"/>
      <c r="S210" s="95"/>
      <c r="T210" s="95"/>
      <c r="U210" s="95"/>
      <c r="V210" s="95"/>
      <c r="W210" s="95"/>
      <c r="X210" s="96"/>
      <c r="Y210" s="42"/>
      <c r="Z210" s="42"/>
      <c r="AA210" s="42"/>
      <c r="AB210" s="42"/>
      <c r="AC210" s="42"/>
      <c r="AD210" s="42"/>
      <c r="AE210" s="42"/>
      <c r="AT210" s="16" t="s">
        <v>174</v>
      </c>
      <c r="AU210" s="16" t="s">
        <v>22</v>
      </c>
    </row>
    <row r="211" s="2" customFormat="1" ht="24.15" customHeight="1">
      <c r="A211" s="42"/>
      <c r="B211" s="43"/>
      <c r="C211" s="254" t="s">
        <v>429</v>
      </c>
      <c r="D211" s="254" t="s">
        <v>167</v>
      </c>
      <c r="E211" s="255" t="s">
        <v>430</v>
      </c>
      <c r="F211" s="256" t="s">
        <v>431</v>
      </c>
      <c r="G211" s="257" t="s">
        <v>427</v>
      </c>
      <c r="H211" s="258">
        <v>169.59999999999999</v>
      </c>
      <c r="I211" s="259"/>
      <c r="J211" s="259"/>
      <c r="K211" s="260">
        <f>ROUND(P211*H211,2)</f>
        <v>0</v>
      </c>
      <c r="L211" s="256" t="s">
        <v>171</v>
      </c>
      <c r="M211" s="45"/>
      <c r="N211" s="261" t="s">
        <v>1</v>
      </c>
      <c r="O211" s="262" t="s">
        <v>56</v>
      </c>
      <c r="P211" s="263">
        <f>I211+J211</f>
        <v>0</v>
      </c>
      <c r="Q211" s="263">
        <f>ROUND(I211*H211,2)</f>
        <v>0</v>
      </c>
      <c r="R211" s="263">
        <f>ROUND(J211*H211,2)</f>
        <v>0</v>
      </c>
      <c r="S211" s="95"/>
      <c r="T211" s="264">
        <f>S211*H211</f>
        <v>0</v>
      </c>
      <c r="U211" s="264">
        <v>0</v>
      </c>
      <c r="V211" s="264">
        <f>U211*H211</f>
        <v>0</v>
      </c>
      <c r="W211" s="264">
        <v>0</v>
      </c>
      <c r="X211" s="265">
        <f>W211*H211</f>
        <v>0</v>
      </c>
      <c r="Y211" s="42"/>
      <c r="Z211" s="42"/>
      <c r="AA211" s="42"/>
      <c r="AB211" s="42"/>
      <c r="AC211" s="42"/>
      <c r="AD211" s="42"/>
      <c r="AE211" s="42"/>
      <c r="AR211" s="266" t="s">
        <v>172</v>
      </c>
      <c r="AT211" s="266" t="s">
        <v>167</v>
      </c>
      <c r="AU211" s="266" t="s">
        <v>22</v>
      </c>
      <c r="AY211" s="16" t="s">
        <v>165</v>
      </c>
      <c r="BE211" s="154">
        <f>IF(O211="základní",K211,0)</f>
        <v>0</v>
      </c>
      <c r="BF211" s="154">
        <f>IF(O211="snížená",K211,0)</f>
        <v>0</v>
      </c>
      <c r="BG211" s="154">
        <f>IF(O211="zákl. přenesená",K211,0)</f>
        <v>0</v>
      </c>
      <c r="BH211" s="154">
        <f>IF(O211="sníž. přenesená",K211,0)</f>
        <v>0</v>
      </c>
      <c r="BI211" s="154">
        <f>IF(O211="nulová",K211,0)</f>
        <v>0</v>
      </c>
      <c r="BJ211" s="16" t="s">
        <v>100</v>
      </c>
      <c r="BK211" s="154">
        <f>ROUND(P211*H211,2)</f>
        <v>0</v>
      </c>
      <c r="BL211" s="16" t="s">
        <v>172</v>
      </c>
      <c r="BM211" s="266" t="s">
        <v>432</v>
      </c>
    </row>
    <row r="212" s="2" customFormat="1">
      <c r="A212" s="42"/>
      <c r="B212" s="43"/>
      <c r="C212" s="44"/>
      <c r="D212" s="267" t="s">
        <v>174</v>
      </c>
      <c r="E212" s="44"/>
      <c r="F212" s="268" t="s">
        <v>433</v>
      </c>
      <c r="G212" s="44"/>
      <c r="H212" s="44"/>
      <c r="I212" s="222"/>
      <c r="J212" s="222"/>
      <c r="K212" s="44"/>
      <c r="L212" s="44"/>
      <c r="M212" s="45"/>
      <c r="N212" s="269"/>
      <c r="O212" s="270"/>
      <c r="P212" s="95"/>
      <c r="Q212" s="95"/>
      <c r="R212" s="95"/>
      <c r="S212" s="95"/>
      <c r="T212" s="95"/>
      <c r="U212" s="95"/>
      <c r="V212" s="95"/>
      <c r="W212" s="95"/>
      <c r="X212" s="96"/>
      <c r="Y212" s="42"/>
      <c r="Z212" s="42"/>
      <c r="AA212" s="42"/>
      <c r="AB212" s="42"/>
      <c r="AC212" s="42"/>
      <c r="AD212" s="42"/>
      <c r="AE212" s="42"/>
      <c r="AT212" s="16" t="s">
        <v>174</v>
      </c>
      <c r="AU212" s="16" t="s">
        <v>22</v>
      </c>
    </row>
    <row r="213" s="2" customFormat="1">
      <c r="A213" s="42"/>
      <c r="B213" s="43"/>
      <c r="C213" s="44"/>
      <c r="D213" s="267" t="s">
        <v>182</v>
      </c>
      <c r="E213" s="44"/>
      <c r="F213" s="268" t="s">
        <v>434</v>
      </c>
      <c r="G213" s="44"/>
      <c r="H213" s="44"/>
      <c r="I213" s="222"/>
      <c r="J213" s="222"/>
      <c r="K213" s="44"/>
      <c r="L213" s="44"/>
      <c r="M213" s="45"/>
      <c r="N213" s="269"/>
      <c r="O213" s="270"/>
      <c r="P213" s="95"/>
      <c r="Q213" s="95"/>
      <c r="R213" s="95"/>
      <c r="S213" s="95"/>
      <c r="T213" s="95"/>
      <c r="U213" s="95"/>
      <c r="V213" s="95"/>
      <c r="W213" s="95"/>
      <c r="X213" s="96"/>
      <c r="Y213" s="42"/>
      <c r="Z213" s="42"/>
      <c r="AA213" s="42"/>
      <c r="AB213" s="42"/>
      <c r="AC213" s="42"/>
      <c r="AD213" s="42"/>
      <c r="AE213" s="42"/>
      <c r="AT213" s="16" t="s">
        <v>182</v>
      </c>
      <c r="AU213" s="16" t="s">
        <v>22</v>
      </c>
    </row>
    <row r="214" s="2" customFormat="1" ht="24.15" customHeight="1">
      <c r="A214" s="42"/>
      <c r="B214" s="43"/>
      <c r="C214" s="254" t="s">
        <v>435</v>
      </c>
      <c r="D214" s="254" t="s">
        <v>167</v>
      </c>
      <c r="E214" s="255" t="s">
        <v>436</v>
      </c>
      <c r="F214" s="256" t="s">
        <v>437</v>
      </c>
      <c r="G214" s="257" t="s">
        <v>170</v>
      </c>
      <c r="H214" s="258">
        <v>4</v>
      </c>
      <c r="I214" s="259"/>
      <c r="J214" s="259"/>
      <c r="K214" s="260">
        <f>ROUND(P214*H214,2)</f>
        <v>0</v>
      </c>
      <c r="L214" s="256" t="s">
        <v>171</v>
      </c>
      <c r="M214" s="45"/>
      <c r="N214" s="261" t="s">
        <v>1</v>
      </c>
      <c r="O214" s="262" t="s">
        <v>56</v>
      </c>
      <c r="P214" s="263">
        <f>I214+J214</f>
        <v>0</v>
      </c>
      <c r="Q214" s="263">
        <f>ROUND(I214*H214,2)</f>
        <v>0</v>
      </c>
      <c r="R214" s="263">
        <f>ROUND(J214*H214,2)</f>
        <v>0</v>
      </c>
      <c r="S214" s="95"/>
      <c r="T214" s="264">
        <f>S214*H214</f>
        <v>0</v>
      </c>
      <c r="U214" s="264">
        <v>6.0000000000000002E-05</v>
      </c>
      <c r="V214" s="264">
        <f>U214*H214</f>
        <v>0.00024000000000000001</v>
      </c>
      <c r="W214" s="264">
        <v>0</v>
      </c>
      <c r="X214" s="265">
        <f>W214*H214</f>
        <v>0</v>
      </c>
      <c r="Y214" s="42"/>
      <c r="Z214" s="42"/>
      <c r="AA214" s="42"/>
      <c r="AB214" s="42"/>
      <c r="AC214" s="42"/>
      <c r="AD214" s="42"/>
      <c r="AE214" s="42"/>
      <c r="AR214" s="266" t="s">
        <v>172</v>
      </c>
      <c r="AT214" s="266" t="s">
        <v>167</v>
      </c>
      <c r="AU214" s="266" t="s">
        <v>22</v>
      </c>
      <c r="AY214" s="16" t="s">
        <v>165</v>
      </c>
      <c r="BE214" s="154">
        <f>IF(O214="základní",K214,0)</f>
        <v>0</v>
      </c>
      <c r="BF214" s="154">
        <f>IF(O214="snížená",K214,0)</f>
        <v>0</v>
      </c>
      <c r="BG214" s="154">
        <f>IF(O214="zákl. přenesená",K214,0)</f>
        <v>0</v>
      </c>
      <c r="BH214" s="154">
        <f>IF(O214="sníž. přenesená",K214,0)</f>
        <v>0</v>
      </c>
      <c r="BI214" s="154">
        <f>IF(O214="nulová",K214,0)</f>
        <v>0</v>
      </c>
      <c r="BJ214" s="16" t="s">
        <v>100</v>
      </c>
      <c r="BK214" s="154">
        <f>ROUND(P214*H214,2)</f>
        <v>0</v>
      </c>
      <c r="BL214" s="16" t="s">
        <v>172</v>
      </c>
      <c r="BM214" s="266" t="s">
        <v>438</v>
      </c>
    </row>
    <row r="215" s="2" customFormat="1">
      <c r="A215" s="42"/>
      <c r="B215" s="43"/>
      <c r="C215" s="44"/>
      <c r="D215" s="267" t="s">
        <v>174</v>
      </c>
      <c r="E215" s="44"/>
      <c r="F215" s="268" t="s">
        <v>439</v>
      </c>
      <c r="G215" s="44"/>
      <c r="H215" s="44"/>
      <c r="I215" s="222"/>
      <c r="J215" s="222"/>
      <c r="K215" s="44"/>
      <c r="L215" s="44"/>
      <c r="M215" s="45"/>
      <c r="N215" s="269"/>
      <c r="O215" s="270"/>
      <c r="P215" s="95"/>
      <c r="Q215" s="95"/>
      <c r="R215" s="95"/>
      <c r="S215" s="95"/>
      <c r="T215" s="95"/>
      <c r="U215" s="95"/>
      <c r="V215" s="95"/>
      <c r="W215" s="95"/>
      <c r="X215" s="96"/>
      <c r="Y215" s="42"/>
      <c r="Z215" s="42"/>
      <c r="AA215" s="42"/>
      <c r="AB215" s="42"/>
      <c r="AC215" s="42"/>
      <c r="AD215" s="42"/>
      <c r="AE215" s="42"/>
      <c r="AT215" s="16" t="s">
        <v>174</v>
      </c>
      <c r="AU215" s="16" t="s">
        <v>22</v>
      </c>
    </row>
    <row r="216" s="2" customFormat="1" ht="24.15" customHeight="1">
      <c r="A216" s="42"/>
      <c r="B216" s="43"/>
      <c r="C216" s="271" t="s">
        <v>440</v>
      </c>
      <c r="D216" s="271" t="s">
        <v>176</v>
      </c>
      <c r="E216" s="272" t="s">
        <v>441</v>
      </c>
      <c r="F216" s="273" t="s">
        <v>442</v>
      </c>
      <c r="G216" s="274" t="s">
        <v>170</v>
      </c>
      <c r="H216" s="275">
        <v>12</v>
      </c>
      <c r="I216" s="276"/>
      <c r="J216" s="277"/>
      <c r="K216" s="278">
        <f>ROUND(P216*H216,2)</f>
        <v>0</v>
      </c>
      <c r="L216" s="273" t="s">
        <v>171</v>
      </c>
      <c r="M216" s="279"/>
      <c r="N216" s="280" t="s">
        <v>1</v>
      </c>
      <c r="O216" s="262" t="s">
        <v>56</v>
      </c>
      <c r="P216" s="263">
        <f>I216+J216</f>
        <v>0</v>
      </c>
      <c r="Q216" s="263">
        <f>ROUND(I216*H216,2)</f>
        <v>0</v>
      </c>
      <c r="R216" s="263">
        <f>ROUND(J216*H216,2)</f>
        <v>0</v>
      </c>
      <c r="S216" s="95"/>
      <c r="T216" s="264">
        <f>S216*H216</f>
        <v>0</v>
      </c>
      <c r="U216" s="264">
        <v>0.0070899999999999999</v>
      </c>
      <c r="V216" s="264">
        <f>U216*H216</f>
        <v>0.085080000000000003</v>
      </c>
      <c r="W216" s="264">
        <v>0</v>
      </c>
      <c r="X216" s="265">
        <f>W216*H216</f>
        <v>0</v>
      </c>
      <c r="Y216" s="42"/>
      <c r="Z216" s="42"/>
      <c r="AA216" s="42"/>
      <c r="AB216" s="42"/>
      <c r="AC216" s="42"/>
      <c r="AD216" s="42"/>
      <c r="AE216" s="42"/>
      <c r="AR216" s="266" t="s">
        <v>180</v>
      </c>
      <c r="AT216" s="266" t="s">
        <v>176</v>
      </c>
      <c r="AU216" s="266" t="s">
        <v>22</v>
      </c>
      <c r="AY216" s="16" t="s">
        <v>165</v>
      </c>
      <c r="BE216" s="154">
        <f>IF(O216="základní",K216,0)</f>
        <v>0</v>
      </c>
      <c r="BF216" s="154">
        <f>IF(O216="snížená",K216,0)</f>
        <v>0</v>
      </c>
      <c r="BG216" s="154">
        <f>IF(O216="zákl. přenesená",K216,0)</f>
        <v>0</v>
      </c>
      <c r="BH216" s="154">
        <f>IF(O216="sníž. přenesená",K216,0)</f>
        <v>0</v>
      </c>
      <c r="BI216" s="154">
        <f>IF(O216="nulová",K216,0)</f>
        <v>0</v>
      </c>
      <c r="BJ216" s="16" t="s">
        <v>100</v>
      </c>
      <c r="BK216" s="154">
        <f>ROUND(P216*H216,2)</f>
        <v>0</v>
      </c>
      <c r="BL216" s="16" t="s">
        <v>172</v>
      </c>
      <c r="BM216" s="266" t="s">
        <v>443</v>
      </c>
    </row>
    <row r="217" s="13" customFormat="1">
      <c r="A217" s="13"/>
      <c r="B217" s="281"/>
      <c r="C217" s="282"/>
      <c r="D217" s="267" t="s">
        <v>184</v>
      </c>
      <c r="E217" s="283" t="s">
        <v>1</v>
      </c>
      <c r="F217" s="284" t="s">
        <v>444</v>
      </c>
      <c r="G217" s="282"/>
      <c r="H217" s="285">
        <v>12</v>
      </c>
      <c r="I217" s="286"/>
      <c r="J217" s="286"/>
      <c r="K217" s="282"/>
      <c r="L217" s="282"/>
      <c r="M217" s="287"/>
      <c r="N217" s="288"/>
      <c r="O217" s="289"/>
      <c r="P217" s="289"/>
      <c r="Q217" s="289"/>
      <c r="R217" s="289"/>
      <c r="S217" s="289"/>
      <c r="T217" s="289"/>
      <c r="U217" s="289"/>
      <c r="V217" s="289"/>
      <c r="W217" s="289"/>
      <c r="X217" s="290"/>
      <c r="Y217" s="13"/>
      <c r="Z217" s="13"/>
      <c r="AA217" s="13"/>
      <c r="AB217" s="13"/>
      <c r="AC217" s="13"/>
      <c r="AD217" s="13"/>
      <c r="AE217" s="13"/>
      <c r="AT217" s="291" t="s">
        <v>184</v>
      </c>
      <c r="AU217" s="291" t="s">
        <v>22</v>
      </c>
      <c r="AV217" s="13" t="s">
        <v>22</v>
      </c>
      <c r="AW217" s="13" t="s">
        <v>5</v>
      </c>
      <c r="AX217" s="13" t="s">
        <v>100</v>
      </c>
      <c r="AY217" s="291" t="s">
        <v>165</v>
      </c>
    </row>
    <row r="218" s="2" customFormat="1" ht="24.15" customHeight="1">
      <c r="A218" s="42"/>
      <c r="B218" s="43"/>
      <c r="C218" s="271" t="s">
        <v>445</v>
      </c>
      <c r="D218" s="271" t="s">
        <v>176</v>
      </c>
      <c r="E218" s="272" t="s">
        <v>446</v>
      </c>
      <c r="F218" s="273" t="s">
        <v>447</v>
      </c>
      <c r="G218" s="274" t="s">
        <v>170</v>
      </c>
      <c r="H218" s="275">
        <v>12</v>
      </c>
      <c r="I218" s="276"/>
      <c r="J218" s="277"/>
      <c r="K218" s="278">
        <f>ROUND(P218*H218,2)</f>
        <v>0</v>
      </c>
      <c r="L218" s="273" t="s">
        <v>1</v>
      </c>
      <c r="M218" s="279"/>
      <c r="N218" s="280" t="s">
        <v>1</v>
      </c>
      <c r="O218" s="262" t="s">
        <v>56</v>
      </c>
      <c r="P218" s="263">
        <f>I218+J218</f>
        <v>0</v>
      </c>
      <c r="Q218" s="263">
        <f>ROUND(I218*H218,2)</f>
        <v>0</v>
      </c>
      <c r="R218" s="263">
        <f>ROUND(J218*H218,2)</f>
        <v>0</v>
      </c>
      <c r="S218" s="95"/>
      <c r="T218" s="264">
        <f>S218*H218</f>
        <v>0</v>
      </c>
      <c r="U218" s="264">
        <v>0.002</v>
      </c>
      <c r="V218" s="264">
        <f>U218*H218</f>
        <v>0.024</v>
      </c>
      <c r="W218" s="264">
        <v>0</v>
      </c>
      <c r="X218" s="265">
        <f>W218*H218</f>
        <v>0</v>
      </c>
      <c r="Y218" s="42"/>
      <c r="Z218" s="42"/>
      <c r="AA218" s="42"/>
      <c r="AB218" s="42"/>
      <c r="AC218" s="42"/>
      <c r="AD218" s="42"/>
      <c r="AE218" s="42"/>
      <c r="AR218" s="266" t="s">
        <v>180</v>
      </c>
      <c r="AT218" s="266" t="s">
        <v>176</v>
      </c>
      <c r="AU218" s="266" t="s">
        <v>22</v>
      </c>
      <c r="AY218" s="16" t="s">
        <v>165</v>
      </c>
      <c r="BE218" s="154">
        <f>IF(O218="základní",K218,0)</f>
        <v>0</v>
      </c>
      <c r="BF218" s="154">
        <f>IF(O218="snížená",K218,0)</f>
        <v>0</v>
      </c>
      <c r="BG218" s="154">
        <f>IF(O218="zákl. přenesená",K218,0)</f>
        <v>0</v>
      </c>
      <c r="BH218" s="154">
        <f>IF(O218="sníž. přenesená",K218,0)</f>
        <v>0</v>
      </c>
      <c r="BI218" s="154">
        <f>IF(O218="nulová",K218,0)</f>
        <v>0</v>
      </c>
      <c r="BJ218" s="16" t="s">
        <v>100</v>
      </c>
      <c r="BK218" s="154">
        <f>ROUND(P218*H218,2)</f>
        <v>0</v>
      </c>
      <c r="BL218" s="16" t="s">
        <v>172</v>
      </c>
      <c r="BM218" s="266" t="s">
        <v>448</v>
      </c>
    </row>
    <row r="219" s="13" customFormat="1">
      <c r="A219" s="13"/>
      <c r="B219" s="281"/>
      <c r="C219" s="282"/>
      <c r="D219" s="267" t="s">
        <v>184</v>
      </c>
      <c r="E219" s="283" t="s">
        <v>1</v>
      </c>
      <c r="F219" s="284" t="s">
        <v>444</v>
      </c>
      <c r="G219" s="282"/>
      <c r="H219" s="285">
        <v>12</v>
      </c>
      <c r="I219" s="286"/>
      <c r="J219" s="286"/>
      <c r="K219" s="282"/>
      <c r="L219" s="282"/>
      <c r="M219" s="287"/>
      <c r="N219" s="288"/>
      <c r="O219" s="289"/>
      <c r="P219" s="289"/>
      <c r="Q219" s="289"/>
      <c r="R219" s="289"/>
      <c r="S219" s="289"/>
      <c r="T219" s="289"/>
      <c r="U219" s="289"/>
      <c r="V219" s="289"/>
      <c r="W219" s="289"/>
      <c r="X219" s="290"/>
      <c r="Y219" s="13"/>
      <c r="Z219" s="13"/>
      <c r="AA219" s="13"/>
      <c r="AB219" s="13"/>
      <c r="AC219" s="13"/>
      <c r="AD219" s="13"/>
      <c r="AE219" s="13"/>
      <c r="AT219" s="291" t="s">
        <v>184</v>
      </c>
      <c r="AU219" s="291" t="s">
        <v>22</v>
      </c>
      <c r="AV219" s="13" t="s">
        <v>22</v>
      </c>
      <c r="AW219" s="13" t="s">
        <v>5</v>
      </c>
      <c r="AX219" s="13" t="s">
        <v>100</v>
      </c>
      <c r="AY219" s="291" t="s">
        <v>165</v>
      </c>
    </row>
    <row r="220" s="2" customFormat="1" ht="24.15" customHeight="1">
      <c r="A220" s="42"/>
      <c r="B220" s="43"/>
      <c r="C220" s="271" t="s">
        <v>449</v>
      </c>
      <c r="D220" s="271" t="s">
        <v>176</v>
      </c>
      <c r="E220" s="272" t="s">
        <v>450</v>
      </c>
      <c r="F220" s="273" t="s">
        <v>451</v>
      </c>
      <c r="G220" s="274" t="s">
        <v>452</v>
      </c>
      <c r="H220" s="275">
        <v>8.4000000000000004</v>
      </c>
      <c r="I220" s="276"/>
      <c r="J220" s="277"/>
      <c r="K220" s="278">
        <f>ROUND(P220*H220,2)</f>
        <v>0</v>
      </c>
      <c r="L220" s="273" t="s">
        <v>1</v>
      </c>
      <c r="M220" s="279"/>
      <c r="N220" s="280" t="s">
        <v>1</v>
      </c>
      <c r="O220" s="262" t="s">
        <v>56</v>
      </c>
      <c r="P220" s="263">
        <f>I220+J220</f>
        <v>0</v>
      </c>
      <c r="Q220" s="263">
        <f>ROUND(I220*H220,2)</f>
        <v>0</v>
      </c>
      <c r="R220" s="263">
        <f>ROUND(J220*H220,2)</f>
        <v>0</v>
      </c>
      <c r="S220" s="95"/>
      <c r="T220" s="264">
        <f>S220*H220</f>
        <v>0</v>
      </c>
      <c r="U220" s="264">
        <v>0.00010000000000000001</v>
      </c>
      <c r="V220" s="264">
        <f>U220*H220</f>
        <v>0.00084000000000000003</v>
      </c>
      <c r="W220" s="264">
        <v>0</v>
      </c>
      <c r="X220" s="265">
        <f>W220*H220</f>
        <v>0</v>
      </c>
      <c r="Y220" s="42"/>
      <c r="Z220" s="42"/>
      <c r="AA220" s="42"/>
      <c r="AB220" s="42"/>
      <c r="AC220" s="42"/>
      <c r="AD220" s="42"/>
      <c r="AE220" s="42"/>
      <c r="AR220" s="266" t="s">
        <v>180</v>
      </c>
      <c r="AT220" s="266" t="s">
        <v>176</v>
      </c>
      <c r="AU220" s="266" t="s">
        <v>22</v>
      </c>
      <c r="AY220" s="16" t="s">
        <v>165</v>
      </c>
      <c r="BE220" s="154">
        <f>IF(O220="základní",K220,0)</f>
        <v>0</v>
      </c>
      <c r="BF220" s="154">
        <f>IF(O220="snížená",K220,0)</f>
        <v>0</v>
      </c>
      <c r="BG220" s="154">
        <f>IF(O220="zákl. přenesená",K220,0)</f>
        <v>0</v>
      </c>
      <c r="BH220" s="154">
        <f>IF(O220="sníž. přenesená",K220,0)</f>
        <v>0</v>
      </c>
      <c r="BI220" s="154">
        <f>IF(O220="nulová",K220,0)</f>
        <v>0</v>
      </c>
      <c r="BJ220" s="16" t="s">
        <v>100</v>
      </c>
      <c r="BK220" s="154">
        <f>ROUND(P220*H220,2)</f>
        <v>0</v>
      </c>
      <c r="BL220" s="16" t="s">
        <v>172</v>
      </c>
      <c r="BM220" s="266" t="s">
        <v>453</v>
      </c>
    </row>
    <row r="221" s="13" customFormat="1">
      <c r="A221" s="13"/>
      <c r="B221" s="281"/>
      <c r="C221" s="282"/>
      <c r="D221" s="267" t="s">
        <v>184</v>
      </c>
      <c r="E221" s="283" t="s">
        <v>1</v>
      </c>
      <c r="F221" s="284" t="s">
        <v>454</v>
      </c>
      <c r="G221" s="282"/>
      <c r="H221" s="285">
        <v>8.4000000000000004</v>
      </c>
      <c r="I221" s="286"/>
      <c r="J221" s="286"/>
      <c r="K221" s="282"/>
      <c r="L221" s="282"/>
      <c r="M221" s="287"/>
      <c r="N221" s="288"/>
      <c r="O221" s="289"/>
      <c r="P221" s="289"/>
      <c r="Q221" s="289"/>
      <c r="R221" s="289"/>
      <c r="S221" s="289"/>
      <c r="T221" s="289"/>
      <c r="U221" s="289"/>
      <c r="V221" s="289"/>
      <c r="W221" s="289"/>
      <c r="X221" s="290"/>
      <c r="Y221" s="13"/>
      <c r="Z221" s="13"/>
      <c r="AA221" s="13"/>
      <c r="AB221" s="13"/>
      <c r="AC221" s="13"/>
      <c r="AD221" s="13"/>
      <c r="AE221" s="13"/>
      <c r="AT221" s="291" t="s">
        <v>184</v>
      </c>
      <c r="AU221" s="291" t="s">
        <v>22</v>
      </c>
      <c r="AV221" s="13" t="s">
        <v>22</v>
      </c>
      <c r="AW221" s="13" t="s">
        <v>5</v>
      </c>
      <c r="AX221" s="13" t="s">
        <v>93</v>
      </c>
      <c r="AY221" s="291" t="s">
        <v>165</v>
      </c>
    </row>
    <row r="222" s="14" customFormat="1">
      <c r="A222" s="14"/>
      <c r="B222" s="292"/>
      <c r="C222" s="293"/>
      <c r="D222" s="267" t="s">
        <v>184</v>
      </c>
      <c r="E222" s="294" t="s">
        <v>1</v>
      </c>
      <c r="F222" s="295" t="s">
        <v>455</v>
      </c>
      <c r="G222" s="293"/>
      <c r="H222" s="296">
        <v>8.4000000000000004</v>
      </c>
      <c r="I222" s="297"/>
      <c r="J222" s="297"/>
      <c r="K222" s="293"/>
      <c r="L222" s="293"/>
      <c r="M222" s="298"/>
      <c r="N222" s="299"/>
      <c r="O222" s="300"/>
      <c r="P222" s="300"/>
      <c r="Q222" s="300"/>
      <c r="R222" s="300"/>
      <c r="S222" s="300"/>
      <c r="T222" s="300"/>
      <c r="U222" s="300"/>
      <c r="V222" s="300"/>
      <c r="W222" s="300"/>
      <c r="X222" s="301"/>
      <c r="Y222" s="14"/>
      <c r="Z222" s="14"/>
      <c r="AA222" s="14"/>
      <c r="AB222" s="14"/>
      <c r="AC222" s="14"/>
      <c r="AD222" s="14"/>
      <c r="AE222" s="14"/>
      <c r="AT222" s="302" t="s">
        <v>184</v>
      </c>
      <c r="AU222" s="302" t="s">
        <v>22</v>
      </c>
      <c r="AV222" s="14" t="s">
        <v>172</v>
      </c>
      <c r="AW222" s="14" t="s">
        <v>5</v>
      </c>
      <c r="AX222" s="14" t="s">
        <v>100</v>
      </c>
      <c r="AY222" s="302" t="s">
        <v>165</v>
      </c>
    </row>
    <row r="223" s="2" customFormat="1" ht="24.15" customHeight="1">
      <c r="A223" s="42"/>
      <c r="B223" s="43"/>
      <c r="C223" s="254" t="s">
        <v>456</v>
      </c>
      <c r="D223" s="254" t="s">
        <v>167</v>
      </c>
      <c r="E223" s="255" t="s">
        <v>457</v>
      </c>
      <c r="F223" s="256" t="s">
        <v>458</v>
      </c>
      <c r="G223" s="257" t="s">
        <v>459</v>
      </c>
      <c r="H223" s="258">
        <v>0.0060000000000000001</v>
      </c>
      <c r="I223" s="259"/>
      <c r="J223" s="259"/>
      <c r="K223" s="260">
        <f>ROUND(P223*H223,2)</f>
        <v>0</v>
      </c>
      <c r="L223" s="256" t="s">
        <v>171</v>
      </c>
      <c r="M223" s="45"/>
      <c r="N223" s="261" t="s">
        <v>1</v>
      </c>
      <c r="O223" s="262" t="s">
        <v>56</v>
      </c>
      <c r="P223" s="263">
        <f>I223+J223</f>
        <v>0</v>
      </c>
      <c r="Q223" s="263">
        <f>ROUND(I223*H223,2)</f>
        <v>0</v>
      </c>
      <c r="R223" s="263">
        <f>ROUND(J223*H223,2)</f>
        <v>0</v>
      </c>
      <c r="S223" s="95"/>
      <c r="T223" s="264">
        <f>S223*H223</f>
        <v>0</v>
      </c>
      <c r="U223" s="264">
        <v>0</v>
      </c>
      <c r="V223" s="264">
        <f>U223*H223</f>
        <v>0</v>
      </c>
      <c r="W223" s="264">
        <v>0</v>
      </c>
      <c r="X223" s="265">
        <f>W223*H223</f>
        <v>0</v>
      </c>
      <c r="Y223" s="42"/>
      <c r="Z223" s="42"/>
      <c r="AA223" s="42"/>
      <c r="AB223" s="42"/>
      <c r="AC223" s="42"/>
      <c r="AD223" s="42"/>
      <c r="AE223" s="42"/>
      <c r="AR223" s="266" t="s">
        <v>172</v>
      </c>
      <c r="AT223" s="266" t="s">
        <v>167</v>
      </c>
      <c r="AU223" s="266" t="s">
        <v>22</v>
      </c>
      <c r="AY223" s="16" t="s">
        <v>165</v>
      </c>
      <c r="BE223" s="154">
        <f>IF(O223="základní",K223,0)</f>
        <v>0</v>
      </c>
      <c r="BF223" s="154">
        <f>IF(O223="snížená",K223,0)</f>
        <v>0</v>
      </c>
      <c r="BG223" s="154">
        <f>IF(O223="zákl. přenesená",K223,0)</f>
        <v>0</v>
      </c>
      <c r="BH223" s="154">
        <f>IF(O223="sníž. přenesená",K223,0)</f>
        <v>0</v>
      </c>
      <c r="BI223" s="154">
        <f>IF(O223="nulová",K223,0)</f>
        <v>0</v>
      </c>
      <c r="BJ223" s="16" t="s">
        <v>100</v>
      </c>
      <c r="BK223" s="154">
        <f>ROUND(P223*H223,2)</f>
        <v>0</v>
      </c>
      <c r="BL223" s="16" t="s">
        <v>172</v>
      </c>
      <c r="BM223" s="266" t="s">
        <v>460</v>
      </c>
    </row>
    <row r="224" s="2" customFormat="1">
      <c r="A224" s="42"/>
      <c r="B224" s="43"/>
      <c r="C224" s="44"/>
      <c r="D224" s="267" t="s">
        <v>174</v>
      </c>
      <c r="E224" s="44"/>
      <c r="F224" s="268" t="s">
        <v>461</v>
      </c>
      <c r="G224" s="44"/>
      <c r="H224" s="44"/>
      <c r="I224" s="222"/>
      <c r="J224" s="222"/>
      <c r="K224" s="44"/>
      <c r="L224" s="44"/>
      <c r="M224" s="45"/>
      <c r="N224" s="269"/>
      <c r="O224" s="270"/>
      <c r="P224" s="95"/>
      <c r="Q224" s="95"/>
      <c r="R224" s="95"/>
      <c r="S224" s="95"/>
      <c r="T224" s="95"/>
      <c r="U224" s="95"/>
      <c r="V224" s="95"/>
      <c r="W224" s="95"/>
      <c r="X224" s="96"/>
      <c r="Y224" s="42"/>
      <c r="Z224" s="42"/>
      <c r="AA224" s="42"/>
      <c r="AB224" s="42"/>
      <c r="AC224" s="42"/>
      <c r="AD224" s="42"/>
      <c r="AE224" s="42"/>
      <c r="AT224" s="16" t="s">
        <v>174</v>
      </c>
      <c r="AU224" s="16" t="s">
        <v>22</v>
      </c>
    </row>
    <row r="225" s="2" customFormat="1">
      <c r="A225" s="42"/>
      <c r="B225" s="43"/>
      <c r="C225" s="44"/>
      <c r="D225" s="267" t="s">
        <v>182</v>
      </c>
      <c r="E225" s="44"/>
      <c r="F225" s="268" t="s">
        <v>462</v>
      </c>
      <c r="G225" s="44"/>
      <c r="H225" s="44"/>
      <c r="I225" s="222"/>
      <c r="J225" s="222"/>
      <c r="K225" s="44"/>
      <c r="L225" s="44"/>
      <c r="M225" s="45"/>
      <c r="N225" s="269"/>
      <c r="O225" s="270"/>
      <c r="P225" s="95"/>
      <c r="Q225" s="95"/>
      <c r="R225" s="95"/>
      <c r="S225" s="95"/>
      <c r="T225" s="95"/>
      <c r="U225" s="95"/>
      <c r="V225" s="95"/>
      <c r="W225" s="95"/>
      <c r="X225" s="96"/>
      <c r="Y225" s="42"/>
      <c r="Z225" s="42"/>
      <c r="AA225" s="42"/>
      <c r="AB225" s="42"/>
      <c r="AC225" s="42"/>
      <c r="AD225" s="42"/>
      <c r="AE225" s="42"/>
      <c r="AT225" s="16" t="s">
        <v>182</v>
      </c>
      <c r="AU225" s="16" t="s">
        <v>22</v>
      </c>
    </row>
    <row r="226" s="13" customFormat="1">
      <c r="A226" s="13"/>
      <c r="B226" s="281"/>
      <c r="C226" s="282"/>
      <c r="D226" s="267" t="s">
        <v>184</v>
      </c>
      <c r="E226" s="283" t="s">
        <v>1</v>
      </c>
      <c r="F226" s="284" t="s">
        <v>463</v>
      </c>
      <c r="G226" s="282"/>
      <c r="H226" s="285">
        <v>0.0060000000000000001</v>
      </c>
      <c r="I226" s="286"/>
      <c r="J226" s="286"/>
      <c r="K226" s="282"/>
      <c r="L226" s="282"/>
      <c r="M226" s="287"/>
      <c r="N226" s="288"/>
      <c r="O226" s="289"/>
      <c r="P226" s="289"/>
      <c r="Q226" s="289"/>
      <c r="R226" s="289"/>
      <c r="S226" s="289"/>
      <c r="T226" s="289"/>
      <c r="U226" s="289"/>
      <c r="V226" s="289"/>
      <c r="W226" s="289"/>
      <c r="X226" s="290"/>
      <c r="Y226" s="13"/>
      <c r="Z226" s="13"/>
      <c r="AA226" s="13"/>
      <c r="AB226" s="13"/>
      <c r="AC226" s="13"/>
      <c r="AD226" s="13"/>
      <c r="AE226" s="13"/>
      <c r="AT226" s="291" t="s">
        <v>184</v>
      </c>
      <c r="AU226" s="291" t="s">
        <v>22</v>
      </c>
      <c r="AV226" s="13" t="s">
        <v>22</v>
      </c>
      <c r="AW226" s="13" t="s">
        <v>5</v>
      </c>
      <c r="AX226" s="13" t="s">
        <v>100</v>
      </c>
      <c r="AY226" s="291" t="s">
        <v>165</v>
      </c>
    </row>
    <row r="227" s="2" customFormat="1" ht="14.4" customHeight="1">
      <c r="A227" s="42"/>
      <c r="B227" s="43"/>
      <c r="C227" s="271" t="s">
        <v>464</v>
      </c>
      <c r="D227" s="271" t="s">
        <v>176</v>
      </c>
      <c r="E227" s="272" t="s">
        <v>465</v>
      </c>
      <c r="F227" s="273" t="s">
        <v>466</v>
      </c>
      <c r="G227" s="274" t="s">
        <v>467</v>
      </c>
      <c r="H227" s="275">
        <v>6</v>
      </c>
      <c r="I227" s="276"/>
      <c r="J227" s="277"/>
      <c r="K227" s="278">
        <f>ROUND(P227*H227,2)</f>
        <v>0</v>
      </c>
      <c r="L227" s="273" t="s">
        <v>1</v>
      </c>
      <c r="M227" s="279"/>
      <c r="N227" s="280" t="s">
        <v>1</v>
      </c>
      <c r="O227" s="262" t="s">
        <v>56</v>
      </c>
      <c r="P227" s="263">
        <f>I227+J227</f>
        <v>0</v>
      </c>
      <c r="Q227" s="263">
        <f>ROUND(I227*H227,2)</f>
        <v>0</v>
      </c>
      <c r="R227" s="263">
        <f>ROUND(J227*H227,2)</f>
        <v>0</v>
      </c>
      <c r="S227" s="95"/>
      <c r="T227" s="264">
        <f>S227*H227</f>
        <v>0</v>
      </c>
      <c r="U227" s="264">
        <v>0.001</v>
      </c>
      <c r="V227" s="264">
        <f>U227*H227</f>
        <v>0.0060000000000000001</v>
      </c>
      <c r="W227" s="264">
        <v>0</v>
      </c>
      <c r="X227" s="265">
        <f>W227*H227</f>
        <v>0</v>
      </c>
      <c r="Y227" s="42"/>
      <c r="Z227" s="42"/>
      <c r="AA227" s="42"/>
      <c r="AB227" s="42"/>
      <c r="AC227" s="42"/>
      <c r="AD227" s="42"/>
      <c r="AE227" s="42"/>
      <c r="AR227" s="266" t="s">
        <v>180</v>
      </c>
      <c r="AT227" s="266" t="s">
        <v>176</v>
      </c>
      <c r="AU227" s="266" t="s">
        <v>22</v>
      </c>
      <c r="AY227" s="16" t="s">
        <v>165</v>
      </c>
      <c r="BE227" s="154">
        <f>IF(O227="základní",K227,0)</f>
        <v>0</v>
      </c>
      <c r="BF227" s="154">
        <f>IF(O227="snížená",K227,0)</f>
        <v>0</v>
      </c>
      <c r="BG227" s="154">
        <f>IF(O227="zákl. přenesená",K227,0)</f>
        <v>0</v>
      </c>
      <c r="BH227" s="154">
        <f>IF(O227="sníž. přenesená",K227,0)</f>
        <v>0</v>
      </c>
      <c r="BI227" s="154">
        <f>IF(O227="nulová",K227,0)</f>
        <v>0</v>
      </c>
      <c r="BJ227" s="16" t="s">
        <v>100</v>
      </c>
      <c r="BK227" s="154">
        <f>ROUND(P227*H227,2)</f>
        <v>0</v>
      </c>
      <c r="BL227" s="16" t="s">
        <v>172</v>
      </c>
      <c r="BM227" s="266" t="s">
        <v>468</v>
      </c>
    </row>
    <row r="228" s="2" customFormat="1">
      <c r="A228" s="42"/>
      <c r="B228" s="43"/>
      <c r="C228" s="44"/>
      <c r="D228" s="267" t="s">
        <v>182</v>
      </c>
      <c r="E228" s="44"/>
      <c r="F228" s="268" t="s">
        <v>469</v>
      </c>
      <c r="G228" s="44"/>
      <c r="H228" s="44"/>
      <c r="I228" s="222"/>
      <c r="J228" s="222"/>
      <c r="K228" s="44"/>
      <c r="L228" s="44"/>
      <c r="M228" s="45"/>
      <c r="N228" s="269"/>
      <c r="O228" s="270"/>
      <c r="P228" s="95"/>
      <c r="Q228" s="95"/>
      <c r="R228" s="95"/>
      <c r="S228" s="95"/>
      <c r="T228" s="95"/>
      <c r="U228" s="95"/>
      <c r="V228" s="95"/>
      <c r="W228" s="95"/>
      <c r="X228" s="96"/>
      <c r="Y228" s="42"/>
      <c r="Z228" s="42"/>
      <c r="AA228" s="42"/>
      <c r="AB228" s="42"/>
      <c r="AC228" s="42"/>
      <c r="AD228" s="42"/>
      <c r="AE228" s="42"/>
      <c r="AT228" s="16" t="s">
        <v>182</v>
      </c>
      <c r="AU228" s="16" t="s">
        <v>22</v>
      </c>
    </row>
    <row r="229" s="13" customFormat="1">
      <c r="A229" s="13"/>
      <c r="B229" s="281"/>
      <c r="C229" s="282"/>
      <c r="D229" s="267" t="s">
        <v>184</v>
      </c>
      <c r="E229" s="283" t="s">
        <v>1</v>
      </c>
      <c r="F229" s="284" t="s">
        <v>470</v>
      </c>
      <c r="G229" s="282"/>
      <c r="H229" s="285">
        <v>6</v>
      </c>
      <c r="I229" s="286"/>
      <c r="J229" s="286"/>
      <c r="K229" s="282"/>
      <c r="L229" s="282"/>
      <c r="M229" s="287"/>
      <c r="N229" s="288"/>
      <c r="O229" s="289"/>
      <c r="P229" s="289"/>
      <c r="Q229" s="289"/>
      <c r="R229" s="289"/>
      <c r="S229" s="289"/>
      <c r="T229" s="289"/>
      <c r="U229" s="289"/>
      <c r="V229" s="289"/>
      <c r="W229" s="289"/>
      <c r="X229" s="290"/>
      <c r="Y229" s="13"/>
      <c r="Z229" s="13"/>
      <c r="AA229" s="13"/>
      <c r="AB229" s="13"/>
      <c r="AC229" s="13"/>
      <c r="AD229" s="13"/>
      <c r="AE229" s="13"/>
      <c r="AT229" s="291" t="s">
        <v>184</v>
      </c>
      <c r="AU229" s="291" t="s">
        <v>22</v>
      </c>
      <c r="AV229" s="13" t="s">
        <v>22</v>
      </c>
      <c r="AW229" s="13" t="s">
        <v>5</v>
      </c>
      <c r="AX229" s="13" t="s">
        <v>100</v>
      </c>
      <c r="AY229" s="291" t="s">
        <v>165</v>
      </c>
    </row>
    <row r="230" s="2" customFormat="1" ht="37.8" customHeight="1">
      <c r="A230" s="42"/>
      <c r="B230" s="43"/>
      <c r="C230" s="254" t="s">
        <v>471</v>
      </c>
      <c r="D230" s="254" t="s">
        <v>167</v>
      </c>
      <c r="E230" s="255" t="s">
        <v>472</v>
      </c>
      <c r="F230" s="256" t="s">
        <v>473</v>
      </c>
      <c r="G230" s="257" t="s">
        <v>459</v>
      </c>
      <c r="H230" s="258">
        <v>0.002</v>
      </c>
      <c r="I230" s="259"/>
      <c r="J230" s="259"/>
      <c r="K230" s="260">
        <f>ROUND(P230*H230,2)</f>
        <v>0</v>
      </c>
      <c r="L230" s="256" t="s">
        <v>171</v>
      </c>
      <c r="M230" s="45"/>
      <c r="N230" s="261" t="s">
        <v>1</v>
      </c>
      <c r="O230" s="262" t="s">
        <v>56</v>
      </c>
      <c r="P230" s="263">
        <f>I230+J230</f>
        <v>0</v>
      </c>
      <c r="Q230" s="263">
        <f>ROUND(I230*H230,2)</f>
        <v>0</v>
      </c>
      <c r="R230" s="263">
        <f>ROUND(J230*H230,2)</f>
        <v>0</v>
      </c>
      <c r="S230" s="95"/>
      <c r="T230" s="264">
        <f>S230*H230</f>
        <v>0</v>
      </c>
      <c r="U230" s="264">
        <v>0</v>
      </c>
      <c r="V230" s="264">
        <f>U230*H230</f>
        <v>0</v>
      </c>
      <c r="W230" s="264">
        <v>0</v>
      </c>
      <c r="X230" s="265">
        <f>W230*H230</f>
        <v>0</v>
      </c>
      <c r="Y230" s="42"/>
      <c r="Z230" s="42"/>
      <c r="AA230" s="42"/>
      <c r="AB230" s="42"/>
      <c r="AC230" s="42"/>
      <c r="AD230" s="42"/>
      <c r="AE230" s="42"/>
      <c r="AR230" s="266" t="s">
        <v>172</v>
      </c>
      <c r="AT230" s="266" t="s">
        <v>167</v>
      </c>
      <c r="AU230" s="266" t="s">
        <v>22</v>
      </c>
      <c r="AY230" s="16" t="s">
        <v>165</v>
      </c>
      <c r="BE230" s="154">
        <f>IF(O230="základní",K230,0)</f>
        <v>0</v>
      </c>
      <c r="BF230" s="154">
        <f>IF(O230="snížená",K230,0)</f>
        <v>0</v>
      </c>
      <c r="BG230" s="154">
        <f>IF(O230="zákl. přenesená",K230,0)</f>
        <v>0</v>
      </c>
      <c r="BH230" s="154">
        <f>IF(O230="sníž. přenesená",K230,0)</f>
        <v>0</v>
      </c>
      <c r="BI230" s="154">
        <f>IF(O230="nulová",K230,0)</f>
        <v>0</v>
      </c>
      <c r="BJ230" s="16" t="s">
        <v>100</v>
      </c>
      <c r="BK230" s="154">
        <f>ROUND(P230*H230,2)</f>
        <v>0</v>
      </c>
      <c r="BL230" s="16" t="s">
        <v>172</v>
      </c>
      <c r="BM230" s="266" t="s">
        <v>474</v>
      </c>
    </row>
    <row r="231" s="2" customFormat="1">
      <c r="A231" s="42"/>
      <c r="B231" s="43"/>
      <c r="C231" s="44"/>
      <c r="D231" s="267" t="s">
        <v>174</v>
      </c>
      <c r="E231" s="44"/>
      <c r="F231" s="268" t="s">
        <v>461</v>
      </c>
      <c r="G231" s="44"/>
      <c r="H231" s="44"/>
      <c r="I231" s="222"/>
      <c r="J231" s="222"/>
      <c r="K231" s="44"/>
      <c r="L231" s="44"/>
      <c r="M231" s="45"/>
      <c r="N231" s="269"/>
      <c r="O231" s="270"/>
      <c r="P231" s="95"/>
      <c r="Q231" s="95"/>
      <c r="R231" s="95"/>
      <c r="S231" s="95"/>
      <c r="T231" s="95"/>
      <c r="U231" s="95"/>
      <c r="V231" s="95"/>
      <c r="W231" s="95"/>
      <c r="X231" s="96"/>
      <c r="Y231" s="42"/>
      <c r="Z231" s="42"/>
      <c r="AA231" s="42"/>
      <c r="AB231" s="42"/>
      <c r="AC231" s="42"/>
      <c r="AD231" s="42"/>
      <c r="AE231" s="42"/>
      <c r="AT231" s="16" t="s">
        <v>174</v>
      </c>
      <c r="AU231" s="16" t="s">
        <v>22</v>
      </c>
    </row>
    <row r="232" s="13" customFormat="1">
      <c r="A232" s="13"/>
      <c r="B232" s="281"/>
      <c r="C232" s="282"/>
      <c r="D232" s="267" t="s">
        <v>184</v>
      </c>
      <c r="E232" s="283" t="s">
        <v>1</v>
      </c>
      <c r="F232" s="284" t="s">
        <v>475</v>
      </c>
      <c r="G232" s="282"/>
      <c r="H232" s="285">
        <v>0</v>
      </c>
      <c r="I232" s="286"/>
      <c r="J232" s="286"/>
      <c r="K232" s="282"/>
      <c r="L232" s="282"/>
      <c r="M232" s="287"/>
      <c r="N232" s="288"/>
      <c r="O232" s="289"/>
      <c r="P232" s="289"/>
      <c r="Q232" s="289"/>
      <c r="R232" s="289"/>
      <c r="S232" s="289"/>
      <c r="T232" s="289"/>
      <c r="U232" s="289"/>
      <c r="V232" s="289"/>
      <c r="W232" s="289"/>
      <c r="X232" s="290"/>
      <c r="Y232" s="13"/>
      <c r="Z232" s="13"/>
      <c r="AA232" s="13"/>
      <c r="AB232" s="13"/>
      <c r="AC232" s="13"/>
      <c r="AD232" s="13"/>
      <c r="AE232" s="13"/>
      <c r="AT232" s="291" t="s">
        <v>184</v>
      </c>
      <c r="AU232" s="291" t="s">
        <v>22</v>
      </c>
      <c r="AV232" s="13" t="s">
        <v>22</v>
      </c>
      <c r="AW232" s="13" t="s">
        <v>5</v>
      </c>
      <c r="AX232" s="13" t="s">
        <v>93</v>
      </c>
      <c r="AY232" s="291" t="s">
        <v>165</v>
      </c>
    </row>
    <row r="233" s="13" customFormat="1">
      <c r="A233" s="13"/>
      <c r="B233" s="281"/>
      <c r="C233" s="282"/>
      <c r="D233" s="267" t="s">
        <v>184</v>
      </c>
      <c r="E233" s="283" t="s">
        <v>1</v>
      </c>
      <c r="F233" s="284" t="s">
        <v>476</v>
      </c>
      <c r="G233" s="282"/>
      <c r="H233" s="285">
        <v>0.002</v>
      </c>
      <c r="I233" s="286"/>
      <c r="J233" s="286"/>
      <c r="K233" s="282"/>
      <c r="L233" s="282"/>
      <c r="M233" s="287"/>
      <c r="N233" s="288"/>
      <c r="O233" s="289"/>
      <c r="P233" s="289"/>
      <c r="Q233" s="289"/>
      <c r="R233" s="289"/>
      <c r="S233" s="289"/>
      <c r="T233" s="289"/>
      <c r="U233" s="289"/>
      <c r="V233" s="289"/>
      <c r="W233" s="289"/>
      <c r="X233" s="290"/>
      <c r="Y233" s="13"/>
      <c r="Z233" s="13"/>
      <c r="AA233" s="13"/>
      <c r="AB233" s="13"/>
      <c r="AC233" s="13"/>
      <c r="AD233" s="13"/>
      <c r="AE233" s="13"/>
      <c r="AT233" s="291" t="s">
        <v>184</v>
      </c>
      <c r="AU233" s="291" t="s">
        <v>22</v>
      </c>
      <c r="AV233" s="13" t="s">
        <v>22</v>
      </c>
      <c r="AW233" s="13" t="s">
        <v>5</v>
      </c>
      <c r="AX233" s="13" t="s">
        <v>93</v>
      </c>
      <c r="AY233" s="291" t="s">
        <v>165</v>
      </c>
    </row>
    <row r="234" s="14" customFormat="1">
      <c r="A234" s="14"/>
      <c r="B234" s="292"/>
      <c r="C234" s="293"/>
      <c r="D234" s="267" t="s">
        <v>184</v>
      </c>
      <c r="E234" s="294" t="s">
        <v>1</v>
      </c>
      <c r="F234" s="295" t="s">
        <v>455</v>
      </c>
      <c r="G234" s="293"/>
      <c r="H234" s="296">
        <v>0.002</v>
      </c>
      <c r="I234" s="297"/>
      <c r="J234" s="297"/>
      <c r="K234" s="293"/>
      <c r="L234" s="293"/>
      <c r="M234" s="298"/>
      <c r="N234" s="299"/>
      <c r="O234" s="300"/>
      <c r="P234" s="300"/>
      <c r="Q234" s="300"/>
      <c r="R234" s="300"/>
      <c r="S234" s="300"/>
      <c r="T234" s="300"/>
      <c r="U234" s="300"/>
      <c r="V234" s="300"/>
      <c r="W234" s="300"/>
      <c r="X234" s="301"/>
      <c r="Y234" s="14"/>
      <c r="Z234" s="14"/>
      <c r="AA234" s="14"/>
      <c r="AB234" s="14"/>
      <c r="AC234" s="14"/>
      <c r="AD234" s="14"/>
      <c r="AE234" s="14"/>
      <c r="AT234" s="302" t="s">
        <v>184</v>
      </c>
      <c r="AU234" s="302" t="s">
        <v>22</v>
      </c>
      <c r="AV234" s="14" t="s">
        <v>172</v>
      </c>
      <c r="AW234" s="14" t="s">
        <v>5</v>
      </c>
      <c r="AX234" s="14" t="s">
        <v>100</v>
      </c>
      <c r="AY234" s="302" t="s">
        <v>165</v>
      </c>
    </row>
    <row r="235" s="2" customFormat="1" ht="24.15" customHeight="1">
      <c r="A235" s="42"/>
      <c r="B235" s="43"/>
      <c r="C235" s="271" t="s">
        <v>477</v>
      </c>
      <c r="D235" s="271" t="s">
        <v>176</v>
      </c>
      <c r="E235" s="272" t="s">
        <v>478</v>
      </c>
      <c r="F235" s="273" t="s">
        <v>479</v>
      </c>
      <c r="G235" s="274" t="s">
        <v>467</v>
      </c>
      <c r="H235" s="275">
        <v>2.54</v>
      </c>
      <c r="I235" s="276"/>
      <c r="J235" s="277"/>
      <c r="K235" s="278">
        <f>ROUND(P235*H235,2)</f>
        <v>0</v>
      </c>
      <c r="L235" s="273" t="s">
        <v>1</v>
      </c>
      <c r="M235" s="279"/>
      <c r="N235" s="280" t="s">
        <v>1</v>
      </c>
      <c r="O235" s="262" t="s">
        <v>56</v>
      </c>
      <c r="P235" s="263">
        <f>I235+J235</f>
        <v>0</v>
      </c>
      <c r="Q235" s="263">
        <f>ROUND(I235*H235,2)</f>
        <v>0</v>
      </c>
      <c r="R235" s="263">
        <f>ROUND(J235*H235,2)</f>
        <v>0</v>
      </c>
      <c r="S235" s="95"/>
      <c r="T235" s="264">
        <f>S235*H235</f>
        <v>0</v>
      </c>
      <c r="U235" s="264">
        <v>0.001</v>
      </c>
      <c r="V235" s="264">
        <f>U235*H235</f>
        <v>0.0025400000000000002</v>
      </c>
      <c r="W235" s="264">
        <v>0</v>
      </c>
      <c r="X235" s="265">
        <f>W235*H235</f>
        <v>0</v>
      </c>
      <c r="Y235" s="42"/>
      <c r="Z235" s="42"/>
      <c r="AA235" s="42"/>
      <c r="AB235" s="42"/>
      <c r="AC235" s="42"/>
      <c r="AD235" s="42"/>
      <c r="AE235" s="42"/>
      <c r="AR235" s="266" t="s">
        <v>180</v>
      </c>
      <c r="AT235" s="266" t="s">
        <v>176</v>
      </c>
      <c r="AU235" s="266" t="s">
        <v>22</v>
      </c>
      <c r="AY235" s="16" t="s">
        <v>165</v>
      </c>
      <c r="BE235" s="154">
        <f>IF(O235="základní",K235,0)</f>
        <v>0</v>
      </c>
      <c r="BF235" s="154">
        <f>IF(O235="snížená",K235,0)</f>
        <v>0</v>
      </c>
      <c r="BG235" s="154">
        <f>IF(O235="zákl. přenesená",K235,0)</f>
        <v>0</v>
      </c>
      <c r="BH235" s="154">
        <f>IF(O235="sníž. přenesená",K235,0)</f>
        <v>0</v>
      </c>
      <c r="BI235" s="154">
        <f>IF(O235="nulová",K235,0)</f>
        <v>0</v>
      </c>
      <c r="BJ235" s="16" t="s">
        <v>100</v>
      </c>
      <c r="BK235" s="154">
        <f>ROUND(P235*H235,2)</f>
        <v>0</v>
      </c>
      <c r="BL235" s="16" t="s">
        <v>172</v>
      </c>
      <c r="BM235" s="266" t="s">
        <v>480</v>
      </c>
    </row>
    <row r="236" s="2" customFormat="1">
      <c r="A236" s="42"/>
      <c r="B236" s="43"/>
      <c r="C236" s="44"/>
      <c r="D236" s="267" t="s">
        <v>182</v>
      </c>
      <c r="E236" s="44"/>
      <c r="F236" s="268" t="s">
        <v>481</v>
      </c>
      <c r="G236" s="44"/>
      <c r="H236" s="44"/>
      <c r="I236" s="222"/>
      <c r="J236" s="222"/>
      <c r="K236" s="44"/>
      <c r="L236" s="44"/>
      <c r="M236" s="45"/>
      <c r="N236" s="269"/>
      <c r="O236" s="270"/>
      <c r="P236" s="95"/>
      <c r="Q236" s="95"/>
      <c r="R236" s="95"/>
      <c r="S236" s="95"/>
      <c r="T236" s="95"/>
      <c r="U236" s="95"/>
      <c r="V236" s="95"/>
      <c r="W236" s="95"/>
      <c r="X236" s="96"/>
      <c r="Y236" s="42"/>
      <c r="Z236" s="42"/>
      <c r="AA236" s="42"/>
      <c r="AB236" s="42"/>
      <c r="AC236" s="42"/>
      <c r="AD236" s="42"/>
      <c r="AE236" s="42"/>
      <c r="AT236" s="16" t="s">
        <v>182</v>
      </c>
      <c r="AU236" s="16" t="s">
        <v>22</v>
      </c>
    </row>
    <row r="237" s="13" customFormat="1">
      <c r="A237" s="13"/>
      <c r="B237" s="281"/>
      <c r="C237" s="282"/>
      <c r="D237" s="267" t="s">
        <v>184</v>
      </c>
      <c r="E237" s="283" t="s">
        <v>1</v>
      </c>
      <c r="F237" s="284" t="s">
        <v>482</v>
      </c>
      <c r="G237" s="282"/>
      <c r="H237" s="285">
        <v>0.20000000000000001</v>
      </c>
      <c r="I237" s="286"/>
      <c r="J237" s="286"/>
      <c r="K237" s="282"/>
      <c r="L237" s="282"/>
      <c r="M237" s="287"/>
      <c r="N237" s="288"/>
      <c r="O237" s="289"/>
      <c r="P237" s="289"/>
      <c r="Q237" s="289"/>
      <c r="R237" s="289"/>
      <c r="S237" s="289"/>
      <c r="T237" s="289"/>
      <c r="U237" s="289"/>
      <c r="V237" s="289"/>
      <c r="W237" s="289"/>
      <c r="X237" s="290"/>
      <c r="Y237" s="13"/>
      <c r="Z237" s="13"/>
      <c r="AA237" s="13"/>
      <c r="AB237" s="13"/>
      <c r="AC237" s="13"/>
      <c r="AD237" s="13"/>
      <c r="AE237" s="13"/>
      <c r="AT237" s="291" t="s">
        <v>184</v>
      </c>
      <c r="AU237" s="291" t="s">
        <v>22</v>
      </c>
      <c r="AV237" s="13" t="s">
        <v>22</v>
      </c>
      <c r="AW237" s="13" t="s">
        <v>5</v>
      </c>
      <c r="AX237" s="13" t="s">
        <v>93</v>
      </c>
      <c r="AY237" s="291" t="s">
        <v>165</v>
      </c>
    </row>
    <row r="238" s="13" customFormat="1">
      <c r="A238" s="13"/>
      <c r="B238" s="281"/>
      <c r="C238" s="282"/>
      <c r="D238" s="267" t="s">
        <v>184</v>
      </c>
      <c r="E238" s="283" t="s">
        <v>1</v>
      </c>
      <c r="F238" s="284" t="s">
        <v>483</v>
      </c>
      <c r="G238" s="282"/>
      <c r="H238" s="285">
        <v>2.3399999999999999</v>
      </c>
      <c r="I238" s="286"/>
      <c r="J238" s="286"/>
      <c r="K238" s="282"/>
      <c r="L238" s="282"/>
      <c r="M238" s="287"/>
      <c r="N238" s="288"/>
      <c r="O238" s="289"/>
      <c r="P238" s="289"/>
      <c r="Q238" s="289"/>
      <c r="R238" s="289"/>
      <c r="S238" s="289"/>
      <c r="T238" s="289"/>
      <c r="U238" s="289"/>
      <c r="V238" s="289"/>
      <c r="W238" s="289"/>
      <c r="X238" s="290"/>
      <c r="Y238" s="13"/>
      <c r="Z238" s="13"/>
      <c r="AA238" s="13"/>
      <c r="AB238" s="13"/>
      <c r="AC238" s="13"/>
      <c r="AD238" s="13"/>
      <c r="AE238" s="13"/>
      <c r="AT238" s="291" t="s">
        <v>184</v>
      </c>
      <c r="AU238" s="291" t="s">
        <v>22</v>
      </c>
      <c r="AV238" s="13" t="s">
        <v>22</v>
      </c>
      <c r="AW238" s="13" t="s">
        <v>5</v>
      </c>
      <c r="AX238" s="13" t="s">
        <v>93</v>
      </c>
      <c r="AY238" s="291" t="s">
        <v>165</v>
      </c>
    </row>
    <row r="239" s="14" customFormat="1">
      <c r="A239" s="14"/>
      <c r="B239" s="292"/>
      <c r="C239" s="293"/>
      <c r="D239" s="267" t="s">
        <v>184</v>
      </c>
      <c r="E239" s="294" t="s">
        <v>1</v>
      </c>
      <c r="F239" s="295" t="s">
        <v>455</v>
      </c>
      <c r="G239" s="293"/>
      <c r="H239" s="296">
        <v>2.54</v>
      </c>
      <c r="I239" s="297"/>
      <c r="J239" s="297"/>
      <c r="K239" s="293"/>
      <c r="L239" s="293"/>
      <c r="M239" s="298"/>
      <c r="N239" s="299"/>
      <c r="O239" s="300"/>
      <c r="P239" s="300"/>
      <c r="Q239" s="300"/>
      <c r="R239" s="300"/>
      <c r="S239" s="300"/>
      <c r="T239" s="300"/>
      <c r="U239" s="300"/>
      <c r="V239" s="300"/>
      <c r="W239" s="300"/>
      <c r="X239" s="301"/>
      <c r="Y239" s="14"/>
      <c r="Z239" s="14"/>
      <c r="AA239" s="14"/>
      <c r="AB239" s="14"/>
      <c r="AC239" s="14"/>
      <c r="AD239" s="14"/>
      <c r="AE239" s="14"/>
      <c r="AT239" s="302" t="s">
        <v>184</v>
      </c>
      <c r="AU239" s="302" t="s">
        <v>22</v>
      </c>
      <c r="AV239" s="14" t="s">
        <v>172</v>
      </c>
      <c r="AW239" s="14" t="s">
        <v>5</v>
      </c>
      <c r="AX239" s="14" t="s">
        <v>100</v>
      </c>
      <c r="AY239" s="302" t="s">
        <v>165</v>
      </c>
    </row>
    <row r="240" s="2" customFormat="1" ht="24.15" customHeight="1">
      <c r="A240" s="42"/>
      <c r="B240" s="43"/>
      <c r="C240" s="254" t="s">
        <v>484</v>
      </c>
      <c r="D240" s="254" t="s">
        <v>167</v>
      </c>
      <c r="E240" s="255" t="s">
        <v>485</v>
      </c>
      <c r="F240" s="256" t="s">
        <v>486</v>
      </c>
      <c r="G240" s="257" t="s">
        <v>427</v>
      </c>
      <c r="H240" s="258">
        <v>3.2000000000000002</v>
      </c>
      <c r="I240" s="259"/>
      <c r="J240" s="259"/>
      <c r="K240" s="260">
        <f>ROUND(P240*H240,2)</f>
        <v>0</v>
      </c>
      <c r="L240" s="256" t="s">
        <v>171</v>
      </c>
      <c r="M240" s="45"/>
      <c r="N240" s="261" t="s">
        <v>1</v>
      </c>
      <c r="O240" s="262" t="s">
        <v>56</v>
      </c>
      <c r="P240" s="263">
        <f>I240+J240</f>
        <v>0</v>
      </c>
      <c r="Q240" s="263">
        <f>ROUND(I240*H240,2)</f>
        <v>0</v>
      </c>
      <c r="R240" s="263">
        <f>ROUND(J240*H240,2)</f>
        <v>0</v>
      </c>
      <c r="S240" s="95"/>
      <c r="T240" s="264">
        <f>S240*H240</f>
        <v>0</v>
      </c>
      <c r="U240" s="264">
        <v>3.0000000000000001E-05</v>
      </c>
      <c r="V240" s="264">
        <f>U240*H240</f>
        <v>9.6000000000000002E-05</v>
      </c>
      <c r="W240" s="264">
        <v>0</v>
      </c>
      <c r="X240" s="265">
        <f>W240*H240</f>
        <v>0</v>
      </c>
      <c r="Y240" s="42"/>
      <c r="Z240" s="42"/>
      <c r="AA240" s="42"/>
      <c r="AB240" s="42"/>
      <c r="AC240" s="42"/>
      <c r="AD240" s="42"/>
      <c r="AE240" s="42"/>
      <c r="AR240" s="266" t="s">
        <v>172</v>
      </c>
      <c r="AT240" s="266" t="s">
        <v>167</v>
      </c>
      <c r="AU240" s="266" t="s">
        <v>22</v>
      </c>
      <c r="AY240" s="16" t="s">
        <v>165</v>
      </c>
      <c r="BE240" s="154">
        <f>IF(O240="základní",K240,0)</f>
        <v>0</v>
      </c>
      <c r="BF240" s="154">
        <f>IF(O240="snížená",K240,0)</f>
        <v>0</v>
      </c>
      <c r="BG240" s="154">
        <f>IF(O240="zákl. přenesená",K240,0)</f>
        <v>0</v>
      </c>
      <c r="BH240" s="154">
        <f>IF(O240="sníž. přenesená",K240,0)</f>
        <v>0</v>
      </c>
      <c r="BI240" s="154">
        <f>IF(O240="nulová",K240,0)</f>
        <v>0</v>
      </c>
      <c r="BJ240" s="16" t="s">
        <v>100</v>
      </c>
      <c r="BK240" s="154">
        <f>ROUND(P240*H240,2)</f>
        <v>0</v>
      </c>
      <c r="BL240" s="16" t="s">
        <v>172</v>
      </c>
      <c r="BM240" s="266" t="s">
        <v>487</v>
      </c>
    </row>
    <row r="241" s="2" customFormat="1">
      <c r="A241" s="42"/>
      <c r="B241" s="43"/>
      <c r="C241" s="44"/>
      <c r="D241" s="267" t="s">
        <v>174</v>
      </c>
      <c r="E241" s="44"/>
      <c r="F241" s="268" t="s">
        <v>488</v>
      </c>
      <c r="G241" s="44"/>
      <c r="H241" s="44"/>
      <c r="I241" s="222"/>
      <c r="J241" s="222"/>
      <c r="K241" s="44"/>
      <c r="L241" s="44"/>
      <c r="M241" s="45"/>
      <c r="N241" s="269"/>
      <c r="O241" s="270"/>
      <c r="P241" s="95"/>
      <c r="Q241" s="95"/>
      <c r="R241" s="95"/>
      <c r="S241" s="95"/>
      <c r="T241" s="95"/>
      <c r="U241" s="95"/>
      <c r="V241" s="95"/>
      <c r="W241" s="95"/>
      <c r="X241" s="96"/>
      <c r="Y241" s="42"/>
      <c r="Z241" s="42"/>
      <c r="AA241" s="42"/>
      <c r="AB241" s="42"/>
      <c r="AC241" s="42"/>
      <c r="AD241" s="42"/>
      <c r="AE241" s="42"/>
      <c r="AT241" s="16" t="s">
        <v>174</v>
      </c>
      <c r="AU241" s="16" t="s">
        <v>22</v>
      </c>
    </row>
    <row r="242" s="13" customFormat="1">
      <c r="A242" s="13"/>
      <c r="B242" s="281"/>
      <c r="C242" s="282"/>
      <c r="D242" s="267" t="s">
        <v>184</v>
      </c>
      <c r="E242" s="283" t="s">
        <v>1</v>
      </c>
      <c r="F242" s="284" t="s">
        <v>489</v>
      </c>
      <c r="G242" s="282"/>
      <c r="H242" s="285">
        <v>3.2000000000000002</v>
      </c>
      <c r="I242" s="286"/>
      <c r="J242" s="286"/>
      <c r="K242" s="282"/>
      <c r="L242" s="282"/>
      <c r="M242" s="287"/>
      <c r="N242" s="288"/>
      <c r="O242" s="289"/>
      <c r="P242" s="289"/>
      <c r="Q242" s="289"/>
      <c r="R242" s="289"/>
      <c r="S242" s="289"/>
      <c r="T242" s="289"/>
      <c r="U242" s="289"/>
      <c r="V242" s="289"/>
      <c r="W242" s="289"/>
      <c r="X242" s="290"/>
      <c r="Y242" s="13"/>
      <c r="Z242" s="13"/>
      <c r="AA242" s="13"/>
      <c r="AB242" s="13"/>
      <c r="AC242" s="13"/>
      <c r="AD242" s="13"/>
      <c r="AE242" s="13"/>
      <c r="AT242" s="291" t="s">
        <v>184</v>
      </c>
      <c r="AU242" s="291" t="s">
        <v>22</v>
      </c>
      <c r="AV242" s="13" t="s">
        <v>22</v>
      </c>
      <c r="AW242" s="13" t="s">
        <v>5</v>
      </c>
      <c r="AX242" s="13" t="s">
        <v>100</v>
      </c>
      <c r="AY242" s="291" t="s">
        <v>165</v>
      </c>
    </row>
    <row r="243" s="2" customFormat="1" ht="24.15" customHeight="1">
      <c r="A243" s="42"/>
      <c r="B243" s="43"/>
      <c r="C243" s="271" t="s">
        <v>490</v>
      </c>
      <c r="D243" s="271" t="s">
        <v>176</v>
      </c>
      <c r="E243" s="272" t="s">
        <v>491</v>
      </c>
      <c r="F243" s="273" t="s">
        <v>492</v>
      </c>
      <c r="G243" s="274" t="s">
        <v>452</v>
      </c>
      <c r="H243" s="275">
        <v>2</v>
      </c>
      <c r="I243" s="276"/>
      <c r="J243" s="277"/>
      <c r="K243" s="278">
        <f>ROUND(P243*H243,2)</f>
        <v>0</v>
      </c>
      <c r="L243" s="273" t="s">
        <v>1</v>
      </c>
      <c r="M243" s="279"/>
      <c r="N243" s="280" t="s">
        <v>1</v>
      </c>
      <c r="O243" s="262" t="s">
        <v>56</v>
      </c>
      <c r="P243" s="263">
        <f>I243+J243</f>
        <v>0</v>
      </c>
      <c r="Q243" s="263">
        <f>ROUND(I243*H243,2)</f>
        <v>0</v>
      </c>
      <c r="R243" s="263">
        <f>ROUND(J243*H243,2)</f>
        <v>0</v>
      </c>
      <c r="S243" s="95"/>
      <c r="T243" s="264">
        <f>S243*H243</f>
        <v>0</v>
      </c>
      <c r="U243" s="264">
        <v>0.00059999999999999995</v>
      </c>
      <c r="V243" s="264">
        <f>U243*H243</f>
        <v>0.0011999999999999999</v>
      </c>
      <c r="W243" s="264">
        <v>0</v>
      </c>
      <c r="X243" s="265">
        <f>W243*H243</f>
        <v>0</v>
      </c>
      <c r="Y243" s="42"/>
      <c r="Z243" s="42"/>
      <c r="AA243" s="42"/>
      <c r="AB243" s="42"/>
      <c r="AC243" s="42"/>
      <c r="AD243" s="42"/>
      <c r="AE243" s="42"/>
      <c r="AR243" s="266" t="s">
        <v>180</v>
      </c>
      <c r="AT243" s="266" t="s">
        <v>176</v>
      </c>
      <c r="AU243" s="266" t="s">
        <v>22</v>
      </c>
      <c r="AY243" s="16" t="s">
        <v>165</v>
      </c>
      <c r="BE243" s="154">
        <f>IF(O243="základní",K243,0)</f>
        <v>0</v>
      </c>
      <c r="BF243" s="154">
        <f>IF(O243="snížená",K243,0)</f>
        <v>0</v>
      </c>
      <c r="BG243" s="154">
        <f>IF(O243="zákl. přenesená",K243,0)</f>
        <v>0</v>
      </c>
      <c r="BH243" s="154">
        <f>IF(O243="sníž. přenesená",K243,0)</f>
        <v>0</v>
      </c>
      <c r="BI243" s="154">
        <f>IF(O243="nulová",K243,0)</f>
        <v>0</v>
      </c>
      <c r="BJ243" s="16" t="s">
        <v>100</v>
      </c>
      <c r="BK243" s="154">
        <f>ROUND(P243*H243,2)</f>
        <v>0</v>
      </c>
      <c r="BL243" s="16" t="s">
        <v>172</v>
      </c>
      <c r="BM243" s="266" t="s">
        <v>493</v>
      </c>
    </row>
    <row r="244" s="13" customFormat="1">
      <c r="A244" s="13"/>
      <c r="B244" s="281"/>
      <c r="C244" s="282"/>
      <c r="D244" s="267" t="s">
        <v>184</v>
      </c>
      <c r="E244" s="283" t="s">
        <v>1</v>
      </c>
      <c r="F244" s="284" t="s">
        <v>494</v>
      </c>
      <c r="G244" s="282"/>
      <c r="H244" s="285">
        <v>2</v>
      </c>
      <c r="I244" s="286"/>
      <c r="J244" s="286"/>
      <c r="K244" s="282"/>
      <c r="L244" s="282"/>
      <c r="M244" s="287"/>
      <c r="N244" s="288"/>
      <c r="O244" s="289"/>
      <c r="P244" s="289"/>
      <c r="Q244" s="289"/>
      <c r="R244" s="289"/>
      <c r="S244" s="289"/>
      <c r="T244" s="289"/>
      <c r="U244" s="289"/>
      <c r="V244" s="289"/>
      <c r="W244" s="289"/>
      <c r="X244" s="290"/>
      <c r="Y244" s="13"/>
      <c r="Z244" s="13"/>
      <c r="AA244" s="13"/>
      <c r="AB244" s="13"/>
      <c r="AC244" s="13"/>
      <c r="AD244" s="13"/>
      <c r="AE244" s="13"/>
      <c r="AT244" s="291" t="s">
        <v>184</v>
      </c>
      <c r="AU244" s="291" t="s">
        <v>22</v>
      </c>
      <c r="AV244" s="13" t="s">
        <v>22</v>
      </c>
      <c r="AW244" s="13" t="s">
        <v>5</v>
      </c>
      <c r="AX244" s="13" t="s">
        <v>100</v>
      </c>
      <c r="AY244" s="291" t="s">
        <v>165</v>
      </c>
    </row>
    <row r="245" s="2" customFormat="1" ht="24.15" customHeight="1">
      <c r="A245" s="42"/>
      <c r="B245" s="43"/>
      <c r="C245" s="254" t="s">
        <v>495</v>
      </c>
      <c r="D245" s="254" t="s">
        <v>167</v>
      </c>
      <c r="E245" s="255" t="s">
        <v>496</v>
      </c>
      <c r="F245" s="256" t="s">
        <v>497</v>
      </c>
      <c r="G245" s="257" t="s">
        <v>170</v>
      </c>
      <c r="H245" s="258">
        <v>4</v>
      </c>
      <c r="I245" s="259"/>
      <c r="J245" s="259"/>
      <c r="K245" s="260">
        <f>ROUND(P245*H245,2)</f>
        <v>0</v>
      </c>
      <c r="L245" s="256" t="s">
        <v>171</v>
      </c>
      <c r="M245" s="45"/>
      <c r="N245" s="261" t="s">
        <v>1</v>
      </c>
      <c r="O245" s="262" t="s">
        <v>56</v>
      </c>
      <c r="P245" s="263">
        <f>I245+J245</f>
        <v>0</v>
      </c>
      <c r="Q245" s="263">
        <f>ROUND(I245*H245,2)</f>
        <v>0</v>
      </c>
      <c r="R245" s="263">
        <f>ROUND(J245*H245,2)</f>
        <v>0</v>
      </c>
      <c r="S245" s="95"/>
      <c r="T245" s="264">
        <f>S245*H245</f>
        <v>0</v>
      </c>
      <c r="U245" s="264">
        <v>0</v>
      </c>
      <c r="V245" s="264">
        <f>U245*H245</f>
        <v>0</v>
      </c>
      <c r="W245" s="264">
        <v>0</v>
      </c>
      <c r="X245" s="265">
        <f>W245*H245</f>
        <v>0</v>
      </c>
      <c r="Y245" s="42"/>
      <c r="Z245" s="42"/>
      <c r="AA245" s="42"/>
      <c r="AB245" s="42"/>
      <c r="AC245" s="42"/>
      <c r="AD245" s="42"/>
      <c r="AE245" s="42"/>
      <c r="AR245" s="266" t="s">
        <v>172</v>
      </c>
      <c r="AT245" s="266" t="s">
        <v>167</v>
      </c>
      <c r="AU245" s="266" t="s">
        <v>22</v>
      </c>
      <c r="AY245" s="16" t="s">
        <v>165</v>
      </c>
      <c r="BE245" s="154">
        <f>IF(O245="základní",K245,0)</f>
        <v>0</v>
      </c>
      <c r="BF245" s="154">
        <f>IF(O245="snížená",K245,0)</f>
        <v>0</v>
      </c>
      <c r="BG245" s="154">
        <f>IF(O245="zákl. přenesená",K245,0)</f>
        <v>0</v>
      </c>
      <c r="BH245" s="154">
        <f>IF(O245="sníž. přenesená",K245,0)</f>
        <v>0</v>
      </c>
      <c r="BI245" s="154">
        <f>IF(O245="nulová",K245,0)</f>
        <v>0</v>
      </c>
      <c r="BJ245" s="16" t="s">
        <v>100</v>
      </c>
      <c r="BK245" s="154">
        <f>ROUND(P245*H245,2)</f>
        <v>0</v>
      </c>
      <c r="BL245" s="16" t="s">
        <v>172</v>
      </c>
      <c r="BM245" s="266" t="s">
        <v>498</v>
      </c>
    </row>
    <row r="246" s="2" customFormat="1">
      <c r="A246" s="42"/>
      <c r="B246" s="43"/>
      <c r="C246" s="44"/>
      <c r="D246" s="267" t="s">
        <v>174</v>
      </c>
      <c r="E246" s="44"/>
      <c r="F246" s="268" t="s">
        <v>499</v>
      </c>
      <c r="G246" s="44"/>
      <c r="H246" s="44"/>
      <c r="I246" s="222"/>
      <c r="J246" s="222"/>
      <c r="K246" s="44"/>
      <c r="L246" s="44"/>
      <c r="M246" s="45"/>
      <c r="N246" s="269"/>
      <c r="O246" s="270"/>
      <c r="P246" s="95"/>
      <c r="Q246" s="95"/>
      <c r="R246" s="95"/>
      <c r="S246" s="95"/>
      <c r="T246" s="95"/>
      <c r="U246" s="95"/>
      <c r="V246" s="95"/>
      <c r="W246" s="95"/>
      <c r="X246" s="96"/>
      <c r="Y246" s="42"/>
      <c r="Z246" s="42"/>
      <c r="AA246" s="42"/>
      <c r="AB246" s="42"/>
      <c r="AC246" s="42"/>
      <c r="AD246" s="42"/>
      <c r="AE246" s="42"/>
      <c r="AT246" s="16" t="s">
        <v>174</v>
      </c>
      <c r="AU246" s="16" t="s">
        <v>22</v>
      </c>
    </row>
    <row r="247" s="2" customFormat="1" ht="24.15" customHeight="1">
      <c r="A247" s="42"/>
      <c r="B247" s="43"/>
      <c r="C247" s="254" t="s">
        <v>500</v>
      </c>
      <c r="D247" s="254" t="s">
        <v>167</v>
      </c>
      <c r="E247" s="255" t="s">
        <v>501</v>
      </c>
      <c r="F247" s="256" t="s">
        <v>502</v>
      </c>
      <c r="G247" s="257" t="s">
        <v>427</v>
      </c>
      <c r="H247" s="258">
        <v>325.19999999999999</v>
      </c>
      <c r="I247" s="259"/>
      <c r="J247" s="259"/>
      <c r="K247" s="260">
        <f>ROUND(P247*H247,2)</f>
        <v>0</v>
      </c>
      <c r="L247" s="256" t="s">
        <v>171</v>
      </c>
      <c r="M247" s="45"/>
      <c r="N247" s="261" t="s">
        <v>1</v>
      </c>
      <c r="O247" s="262" t="s">
        <v>56</v>
      </c>
      <c r="P247" s="263">
        <f>I247+J247</f>
        <v>0</v>
      </c>
      <c r="Q247" s="263">
        <f>ROUND(I247*H247,2)</f>
        <v>0</v>
      </c>
      <c r="R247" s="263">
        <f>ROUND(J247*H247,2)</f>
        <v>0</v>
      </c>
      <c r="S247" s="95"/>
      <c r="T247" s="264">
        <f>S247*H247</f>
        <v>0</v>
      </c>
      <c r="U247" s="264">
        <v>0</v>
      </c>
      <c r="V247" s="264">
        <f>U247*H247</f>
        <v>0</v>
      </c>
      <c r="W247" s="264">
        <v>0</v>
      </c>
      <c r="X247" s="265">
        <f>W247*H247</f>
        <v>0</v>
      </c>
      <c r="Y247" s="42"/>
      <c r="Z247" s="42"/>
      <c r="AA247" s="42"/>
      <c r="AB247" s="42"/>
      <c r="AC247" s="42"/>
      <c r="AD247" s="42"/>
      <c r="AE247" s="42"/>
      <c r="AR247" s="266" t="s">
        <v>172</v>
      </c>
      <c r="AT247" s="266" t="s">
        <v>167</v>
      </c>
      <c r="AU247" s="266" t="s">
        <v>22</v>
      </c>
      <c r="AY247" s="16" t="s">
        <v>165</v>
      </c>
      <c r="BE247" s="154">
        <f>IF(O247="základní",K247,0)</f>
        <v>0</v>
      </c>
      <c r="BF247" s="154">
        <f>IF(O247="snížená",K247,0)</f>
        <v>0</v>
      </c>
      <c r="BG247" s="154">
        <f>IF(O247="zákl. přenesená",K247,0)</f>
        <v>0</v>
      </c>
      <c r="BH247" s="154">
        <f>IF(O247="sníž. přenesená",K247,0)</f>
        <v>0</v>
      </c>
      <c r="BI247" s="154">
        <f>IF(O247="nulová",K247,0)</f>
        <v>0</v>
      </c>
      <c r="BJ247" s="16" t="s">
        <v>100</v>
      </c>
      <c r="BK247" s="154">
        <f>ROUND(P247*H247,2)</f>
        <v>0</v>
      </c>
      <c r="BL247" s="16" t="s">
        <v>172</v>
      </c>
      <c r="BM247" s="266" t="s">
        <v>503</v>
      </c>
    </row>
    <row r="248" s="2" customFormat="1">
      <c r="A248" s="42"/>
      <c r="B248" s="43"/>
      <c r="C248" s="44"/>
      <c r="D248" s="267" t="s">
        <v>174</v>
      </c>
      <c r="E248" s="44"/>
      <c r="F248" s="268" t="s">
        <v>504</v>
      </c>
      <c r="G248" s="44"/>
      <c r="H248" s="44"/>
      <c r="I248" s="222"/>
      <c r="J248" s="222"/>
      <c r="K248" s="44"/>
      <c r="L248" s="44"/>
      <c r="M248" s="45"/>
      <c r="N248" s="269"/>
      <c r="O248" s="270"/>
      <c r="P248" s="95"/>
      <c r="Q248" s="95"/>
      <c r="R248" s="95"/>
      <c r="S248" s="95"/>
      <c r="T248" s="95"/>
      <c r="U248" s="95"/>
      <c r="V248" s="95"/>
      <c r="W248" s="95"/>
      <c r="X248" s="96"/>
      <c r="Y248" s="42"/>
      <c r="Z248" s="42"/>
      <c r="AA248" s="42"/>
      <c r="AB248" s="42"/>
      <c r="AC248" s="42"/>
      <c r="AD248" s="42"/>
      <c r="AE248" s="42"/>
      <c r="AT248" s="16" t="s">
        <v>174</v>
      </c>
      <c r="AU248" s="16" t="s">
        <v>22</v>
      </c>
    </row>
    <row r="249" s="2" customFormat="1">
      <c r="A249" s="42"/>
      <c r="B249" s="43"/>
      <c r="C249" s="44"/>
      <c r="D249" s="267" t="s">
        <v>182</v>
      </c>
      <c r="E249" s="44"/>
      <c r="F249" s="268" t="s">
        <v>505</v>
      </c>
      <c r="G249" s="44"/>
      <c r="H249" s="44"/>
      <c r="I249" s="222"/>
      <c r="J249" s="222"/>
      <c r="K249" s="44"/>
      <c r="L249" s="44"/>
      <c r="M249" s="45"/>
      <c r="N249" s="269"/>
      <c r="O249" s="270"/>
      <c r="P249" s="95"/>
      <c r="Q249" s="95"/>
      <c r="R249" s="95"/>
      <c r="S249" s="95"/>
      <c r="T249" s="95"/>
      <c r="U249" s="95"/>
      <c r="V249" s="95"/>
      <c r="W249" s="95"/>
      <c r="X249" s="96"/>
      <c r="Y249" s="42"/>
      <c r="Z249" s="42"/>
      <c r="AA249" s="42"/>
      <c r="AB249" s="42"/>
      <c r="AC249" s="42"/>
      <c r="AD249" s="42"/>
      <c r="AE249" s="42"/>
      <c r="AT249" s="16" t="s">
        <v>182</v>
      </c>
      <c r="AU249" s="16" t="s">
        <v>22</v>
      </c>
    </row>
    <row r="250" s="13" customFormat="1">
      <c r="A250" s="13"/>
      <c r="B250" s="281"/>
      <c r="C250" s="282"/>
      <c r="D250" s="267" t="s">
        <v>184</v>
      </c>
      <c r="E250" s="283" t="s">
        <v>1</v>
      </c>
      <c r="F250" s="284" t="s">
        <v>506</v>
      </c>
      <c r="G250" s="282"/>
      <c r="H250" s="285">
        <v>325.19999999999999</v>
      </c>
      <c r="I250" s="286"/>
      <c r="J250" s="286"/>
      <c r="K250" s="282"/>
      <c r="L250" s="282"/>
      <c r="M250" s="287"/>
      <c r="N250" s="288"/>
      <c r="O250" s="289"/>
      <c r="P250" s="289"/>
      <c r="Q250" s="289"/>
      <c r="R250" s="289"/>
      <c r="S250" s="289"/>
      <c r="T250" s="289"/>
      <c r="U250" s="289"/>
      <c r="V250" s="289"/>
      <c r="W250" s="289"/>
      <c r="X250" s="290"/>
      <c r="Y250" s="13"/>
      <c r="Z250" s="13"/>
      <c r="AA250" s="13"/>
      <c r="AB250" s="13"/>
      <c r="AC250" s="13"/>
      <c r="AD250" s="13"/>
      <c r="AE250" s="13"/>
      <c r="AT250" s="291" t="s">
        <v>184</v>
      </c>
      <c r="AU250" s="291" t="s">
        <v>22</v>
      </c>
      <c r="AV250" s="13" t="s">
        <v>22</v>
      </c>
      <c r="AW250" s="13" t="s">
        <v>5</v>
      </c>
      <c r="AX250" s="13" t="s">
        <v>100</v>
      </c>
      <c r="AY250" s="291" t="s">
        <v>165</v>
      </c>
    </row>
    <row r="251" s="2" customFormat="1" ht="14.4" customHeight="1">
      <c r="A251" s="42"/>
      <c r="B251" s="43"/>
      <c r="C251" s="271" t="s">
        <v>507</v>
      </c>
      <c r="D251" s="271" t="s">
        <v>176</v>
      </c>
      <c r="E251" s="272" t="s">
        <v>508</v>
      </c>
      <c r="F251" s="273" t="s">
        <v>509</v>
      </c>
      <c r="G251" s="274" t="s">
        <v>179</v>
      </c>
      <c r="H251" s="275">
        <v>26.015999999999998</v>
      </c>
      <c r="I251" s="276"/>
      <c r="J251" s="277"/>
      <c r="K251" s="278">
        <f>ROUND(P251*H251,2)</f>
        <v>0</v>
      </c>
      <c r="L251" s="273" t="s">
        <v>1</v>
      </c>
      <c r="M251" s="279"/>
      <c r="N251" s="280" t="s">
        <v>1</v>
      </c>
      <c r="O251" s="262" t="s">
        <v>56</v>
      </c>
      <c r="P251" s="263">
        <f>I251+J251</f>
        <v>0</v>
      </c>
      <c r="Q251" s="263">
        <f>ROUND(I251*H251,2)</f>
        <v>0</v>
      </c>
      <c r="R251" s="263">
        <f>ROUND(J251*H251,2)</f>
        <v>0</v>
      </c>
      <c r="S251" s="95"/>
      <c r="T251" s="264">
        <f>S251*H251</f>
        <v>0</v>
      </c>
      <c r="U251" s="264">
        <v>0.29999999999999999</v>
      </c>
      <c r="V251" s="264">
        <f>U251*H251</f>
        <v>7.8047999999999993</v>
      </c>
      <c r="W251" s="264">
        <v>0</v>
      </c>
      <c r="X251" s="265">
        <f>W251*H251</f>
        <v>0</v>
      </c>
      <c r="Y251" s="42"/>
      <c r="Z251" s="42"/>
      <c r="AA251" s="42"/>
      <c r="AB251" s="42"/>
      <c r="AC251" s="42"/>
      <c r="AD251" s="42"/>
      <c r="AE251" s="42"/>
      <c r="AR251" s="266" t="s">
        <v>180</v>
      </c>
      <c r="AT251" s="266" t="s">
        <v>176</v>
      </c>
      <c r="AU251" s="266" t="s">
        <v>22</v>
      </c>
      <c r="AY251" s="16" t="s">
        <v>165</v>
      </c>
      <c r="BE251" s="154">
        <f>IF(O251="základní",K251,0)</f>
        <v>0</v>
      </c>
      <c r="BF251" s="154">
        <f>IF(O251="snížená",K251,0)</f>
        <v>0</v>
      </c>
      <c r="BG251" s="154">
        <f>IF(O251="zákl. přenesená",K251,0)</f>
        <v>0</v>
      </c>
      <c r="BH251" s="154">
        <f>IF(O251="sníž. přenesená",K251,0)</f>
        <v>0</v>
      </c>
      <c r="BI251" s="154">
        <f>IF(O251="nulová",K251,0)</f>
        <v>0</v>
      </c>
      <c r="BJ251" s="16" t="s">
        <v>100</v>
      </c>
      <c r="BK251" s="154">
        <f>ROUND(P251*H251,2)</f>
        <v>0</v>
      </c>
      <c r="BL251" s="16" t="s">
        <v>172</v>
      </c>
      <c r="BM251" s="266" t="s">
        <v>510</v>
      </c>
    </row>
    <row r="252" s="13" customFormat="1">
      <c r="A252" s="13"/>
      <c r="B252" s="281"/>
      <c r="C252" s="282"/>
      <c r="D252" s="267" t="s">
        <v>184</v>
      </c>
      <c r="E252" s="283" t="s">
        <v>1</v>
      </c>
      <c r="F252" s="284" t="s">
        <v>511</v>
      </c>
      <c r="G252" s="282"/>
      <c r="H252" s="285">
        <v>26.015999999999998</v>
      </c>
      <c r="I252" s="286"/>
      <c r="J252" s="286"/>
      <c r="K252" s="282"/>
      <c r="L252" s="282"/>
      <c r="M252" s="287"/>
      <c r="N252" s="288"/>
      <c r="O252" s="289"/>
      <c r="P252" s="289"/>
      <c r="Q252" s="289"/>
      <c r="R252" s="289"/>
      <c r="S252" s="289"/>
      <c r="T252" s="289"/>
      <c r="U252" s="289"/>
      <c r="V252" s="289"/>
      <c r="W252" s="289"/>
      <c r="X252" s="290"/>
      <c r="Y252" s="13"/>
      <c r="Z252" s="13"/>
      <c r="AA252" s="13"/>
      <c r="AB252" s="13"/>
      <c r="AC252" s="13"/>
      <c r="AD252" s="13"/>
      <c r="AE252" s="13"/>
      <c r="AT252" s="291" t="s">
        <v>184</v>
      </c>
      <c r="AU252" s="291" t="s">
        <v>22</v>
      </c>
      <c r="AV252" s="13" t="s">
        <v>22</v>
      </c>
      <c r="AW252" s="13" t="s">
        <v>5</v>
      </c>
      <c r="AX252" s="13" t="s">
        <v>100</v>
      </c>
      <c r="AY252" s="291" t="s">
        <v>165</v>
      </c>
    </row>
    <row r="253" s="2" customFormat="1" ht="24.15" customHeight="1">
      <c r="A253" s="42"/>
      <c r="B253" s="43"/>
      <c r="C253" s="254" t="s">
        <v>512</v>
      </c>
      <c r="D253" s="254" t="s">
        <v>167</v>
      </c>
      <c r="E253" s="255" t="s">
        <v>513</v>
      </c>
      <c r="F253" s="256" t="s">
        <v>514</v>
      </c>
      <c r="G253" s="257" t="s">
        <v>179</v>
      </c>
      <c r="H253" s="258">
        <v>0.95999999999999996</v>
      </c>
      <c r="I253" s="259"/>
      <c r="J253" s="259"/>
      <c r="K253" s="260">
        <f>ROUND(P253*H253,2)</f>
        <v>0</v>
      </c>
      <c r="L253" s="256" t="s">
        <v>171</v>
      </c>
      <c r="M253" s="45"/>
      <c r="N253" s="261" t="s">
        <v>1</v>
      </c>
      <c r="O253" s="262" t="s">
        <v>56</v>
      </c>
      <c r="P253" s="263">
        <f>I253+J253</f>
        <v>0</v>
      </c>
      <c r="Q253" s="263">
        <f>ROUND(I253*H253,2)</f>
        <v>0</v>
      </c>
      <c r="R253" s="263">
        <f>ROUND(J253*H253,2)</f>
        <v>0</v>
      </c>
      <c r="S253" s="95"/>
      <c r="T253" s="264">
        <f>S253*H253</f>
        <v>0</v>
      </c>
      <c r="U253" s="264">
        <v>0</v>
      </c>
      <c r="V253" s="264">
        <f>U253*H253</f>
        <v>0</v>
      </c>
      <c r="W253" s="264">
        <v>0</v>
      </c>
      <c r="X253" s="265">
        <f>W253*H253</f>
        <v>0</v>
      </c>
      <c r="Y253" s="42"/>
      <c r="Z253" s="42"/>
      <c r="AA253" s="42"/>
      <c r="AB253" s="42"/>
      <c r="AC253" s="42"/>
      <c r="AD253" s="42"/>
      <c r="AE253" s="42"/>
      <c r="AR253" s="266" t="s">
        <v>172</v>
      </c>
      <c r="AT253" s="266" t="s">
        <v>167</v>
      </c>
      <c r="AU253" s="266" t="s">
        <v>22</v>
      </c>
      <c r="AY253" s="16" t="s">
        <v>165</v>
      </c>
      <c r="BE253" s="154">
        <f>IF(O253="základní",K253,0)</f>
        <v>0</v>
      </c>
      <c r="BF253" s="154">
        <f>IF(O253="snížená",K253,0)</f>
        <v>0</v>
      </c>
      <c r="BG253" s="154">
        <f>IF(O253="zákl. přenesená",K253,0)</f>
        <v>0</v>
      </c>
      <c r="BH253" s="154">
        <f>IF(O253="sníž. přenesená",K253,0)</f>
        <v>0</v>
      </c>
      <c r="BI253" s="154">
        <f>IF(O253="nulová",K253,0)</f>
        <v>0</v>
      </c>
      <c r="BJ253" s="16" t="s">
        <v>100</v>
      </c>
      <c r="BK253" s="154">
        <f>ROUND(P253*H253,2)</f>
        <v>0</v>
      </c>
      <c r="BL253" s="16" t="s">
        <v>172</v>
      </c>
      <c r="BM253" s="266" t="s">
        <v>515</v>
      </c>
    </row>
    <row r="254" s="2" customFormat="1">
      <c r="A254" s="42"/>
      <c r="B254" s="43"/>
      <c r="C254" s="44"/>
      <c r="D254" s="267" t="s">
        <v>182</v>
      </c>
      <c r="E254" s="44"/>
      <c r="F254" s="268" t="s">
        <v>516</v>
      </c>
      <c r="G254" s="44"/>
      <c r="H254" s="44"/>
      <c r="I254" s="222"/>
      <c r="J254" s="222"/>
      <c r="K254" s="44"/>
      <c r="L254" s="44"/>
      <c r="M254" s="45"/>
      <c r="N254" s="269"/>
      <c r="O254" s="270"/>
      <c r="P254" s="95"/>
      <c r="Q254" s="95"/>
      <c r="R254" s="95"/>
      <c r="S254" s="95"/>
      <c r="T254" s="95"/>
      <c r="U254" s="95"/>
      <c r="V254" s="95"/>
      <c r="W254" s="95"/>
      <c r="X254" s="96"/>
      <c r="Y254" s="42"/>
      <c r="Z254" s="42"/>
      <c r="AA254" s="42"/>
      <c r="AB254" s="42"/>
      <c r="AC254" s="42"/>
      <c r="AD254" s="42"/>
      <c r="AE254" s="42"/>
      <c r="AT254" s="16" t="s">
        <v>182</v>
      </c>
      <c r="AU254" s="16" t="s">
        <v>22</v>
      </c>
    </row>
    <row r="255" s="13" customFormat="1">
      <c r="A255" s="13"/>
      <c r="B255" s="281"/>
      <c r="C255" s="282"/>
      <c r="D255" s="267" t="s">
        <v>184</v>
      </c>
      <c r="E255" s="283" t="s">
        <v>1</v>
      </c>
      <c r="F255" s="284" t="s">
        <v>517</v>
      </c>
      <c r="G255" s="282"/>
      <c r="H255" s="285">
        <v>0.95999999999999996</v>
      </c>
      <c r="I255" s="286"/>
      <c r="J255" s="286"/>
      <c r="K255" s="282"/>
      <c r="L255" s="282"/>
      <c r="M255" s="287"/>
      <c r="N255" s="288"/>
      <c r="O255" s="289"/>
      <c r="P255" s="289"/>
      <c r="Q255" s="289"/>
      <c r="R255" s="289"/>
      <c r="S255" s="289"/>
      <c r="T255" s="289"/>
      <c r="U255" s="289"/>
      <c r="V255" s="289"/>
      <c r="W255" s="289"/>
      <c r="X255" s="290"/>
      <c r="Y255" s="13"/>
      <c r="Z255" s="13"/>
      <c r="AA255" s="13"/>
      <c r="AB255" s="13"/>
      <c r="AC255" s="13"/>
      <c r="AD255" s="13"/>
      <c r="AE255" s="13"/>
      <c r="AT255" s="291" t="s">
        <v>184</v>
      </c>
      <c r="AU255" s="291" t="s">
        <v>22</v>
      </c>
      <c r="AV255" s="13" t="s">
        <v>22</v>
      </c>
      <c r="AW255" s="13" t="s">
        <v>5</v>
      </c>
      <c r="AX255" s="13" t="s">
        <v>100</v>
      </c>
      <c r="AY255" s="291" t="s">
        <v>165</v>
      </c>
    </row>
    <row r="256" s="2" customFormat="1" ht="24.15" customHeight="1">
      <c r="A256" s="42"/>
      <c r="B256" s="43"/>
      <c r="C256" s="254" t="s">
        <v>518</v>
      </c>
      <c r="D256" s="254" t="s">
        <v>167</v>
      </c>
      <c r="E256" s="255" t="s">
        <v>519</v>
      </c>
      <c r="F256" s="256" t="s">
        <v>520</v>
      </c>
      <c r="G256" s="257" t="s">
        <v>179</v>
      </c>
      <c r="H256" s="258">
        <v>25.760000000000002</v>
      </c>
      <c r="I256" s="259"/>
      <c r="J256" s="259"/>
      <c r="K256" s="260">
        <f>ROUND(P256*H256,2)</f>
        <v>0</v>
      </c>
      <c r="L256" s="256" t="s">
        <v>171</v>
      </c>
      <c r="M256" s="45"/>
      <c r="N256" s="261" t="s">
        <v>1</v>
      </c>
      <c r="O256" s="262" t="s">
        <v>56</v>
      </c>
      <c r="P256" s="263">
        <f>I256+J256</f>
        <v>0</v>
      </c>
      <c r="Q256" s="263">
        <f>ROUND(I256*H256,2)</f>
        <v>0</v>
      </c>
      <c r="R256" s="263">
        <f>ROUND(J256*H256,2)</f>
        <v>0</v>
      </c>
      <c r="S256" s="95"/>
      <c r="T256" s="264">
        <f>S256*H256</f>
        <v>0</v>
      </c>
      <c r="U256" s="264">
        <v>0</v>
      </c>
      <c r="V256" s="264">
        <f>U256*H256</f>
        <v>0</v>
      </c>
      <c r="W256" s="264">
        <v>0</v>
      </c>
      <c r="X256" s="265">
        <f>W256*H256</f>
        <v>0</v>
      </c>
      <c r="Y256" s="42"/>
      <c r="Z256" s="42"/>
      <c r="AA256" s="42"/>
      <c r="AB256" s="42"/>
      <c r="AC256" s="42"/>
      <c r="AD256" s="42"/>
      <c r="AE256" s="42"/>
      <c r="AR256" s="266" t="s">
        <v>172</v>
      </c>
      <c r="AT256" s="266" t="s">
        <v>167</v>
      </c>
      <c r="AU256" s="266" t="s">
        <v>22</v>
      </c>
      <c r="AY256" s="16" t="s">
        <v>165</v>
      </c>
      <c r="BE256" s="154">
        <f>IF(O256="základní",K256,0)</f>
        <v>0</v>
      </c>
      <c r="BF256" s="154">
        <f>IF(O256="snížená",K256,0)</f>
        <v>0</v>
      </c>
      <c r="BG256" s="154">
        <f>IF(O256="zákl. přenesená",K256,0)</f>
        <v>0</v>
      </c>
      <c r="BH256" s="154">
        <f>IF(O256="sníž. přenesená",K256,0)</f>
        <v>0</v>
      </c>
      <c r="BI256" s="154">
        <f>IF(O256="nulová",K256,0)</f>
        <v>0</v>
      </c>
      <c r="BJ256" s="16" t="s">
        <v>100</v>
      </c>
      <c r="BK256" s="154">
        <f>ROUND(P256*H256,2)</f>
        <v>0</v>
      </c>
      <c r="BL256" s="16" t="s">
        <v>172</v>
      </c>
      <c r="BM256" s="266" t="s">
        <v>521</v>
      </c>
    </row>
    <row r="257" s="2" customFormat="1">
      <c r="A257" s="42"/>
      <c r="B257" s="43"/>
      <c r="C257" s="44"/>
      <c r="D257" s="267" t="s">
        <v>182</v>
      </c>
      <c r="E257" s="44"/>
      <c r="F257" s="268" t="s">
        <v>522</v>
      </c>
      <c r="G257" s="44"/>
      <c r="H257" s="44"/>
      <c r="I257" s="222"/>
      <c r="J257" s="222"/>
      <c r="K257" s="44"/>
      <c r="L257" s="44"/>
      <c r="M257" s="45"/>
      <c r="N257" s="269"/>
      <c r="O257" s="270"/>
      <c r="P257" s="95"/>
      <c r="Q257" s="95"/>
      <c r="R257" s="95"/>
      <c r="S257" s="95"/>
      <c r="T257" s="95"/>
      <c r="U257" s="95"/>
      <c r="V257" s="95"/>
      <c r="W257" s="95"/>
      <c r="X257" s="96"/>
      <c r="Y257" s="42"/>
      <c r="Z257" s="42"/>
      <c r="AA257" s="42"/>
      <c r="AB257" s="42"/>
      <c r="AC257" s="42"/>
      <c r="AD257" s="42"/>
      <c r="AE257" s="42"/>
      <c r="AT257" s="16" t="s">
        <v>182</v>
      </c>
      <c r="AU257" s="16" t="s">
        <v>22</v>
      </c>
    </row>
    <row r="258" s="13" customFormat="1">
      <c r="A258" s="13"/>
      <c r="B258" s="281"/>
      <c r="C258" s="282"/>
      <c r="D258" s="267" t="s">
        <v>184</v>
      </c>
      <c r="E258" s="283" t="s">
        <v>1</v>
      </c>
      <c r="F258" s="284" t="s">
        <v>523</v>
      </c>
      <c r="G258" s="282"/>
      <c r="H258" s="285">
        <v>25.760000000000002</v>
      </c>
      <c r="I258" s="286"/>
      <c r="J258" s="286"/>
      <c r="K258" s="282"/>
      <c r="L258" s="282"/>
      <c r="M258" s="287"/>
      <c r="N258" s="288"/>
      <c r="O258" s="289"/>
      <c r="P258" s="289"/>
      <c r="Q258" s="289"/>
      <c r="R258" s="289"/>
      <c r="S258" s="289"/>
      <c r="T258" s="289"/>
      <c r="U258" s="289"/>
      <c r="V258" s="289"/>
      <c r="W258" s="289"/>
      <c r="X258" s="290"/>
      <c r="Y258" s="13"/>
      <c r="Z258" s="13"/>
      <c r="AA258" s="13"/>
      <c r="AB258" s="13"/>
      <c r="AC258" s="13"/>
      <c r="AD258" s="13"/>
      <c r="AE258" s="13"/>
      <c r="AT258" s="291" t="s">
        <v>184</v>
      </c>
      <c r="AU258" s="291" t="s">
        <v>22</v>
      </c>
      <c r="AV258" s="13" t="s">
        <v>22</v>
      </c>
      <c r="AW258" s="13" t="s">
        <v>5</v>
      </c>
      <c r="AX258" s="13" t="s">
        <v>100</v>
      </c>
      <c r="AY258" s="291" t="s">
        <v>165</v>
      </c>
    </row>
    <row r="259" s="2" customFormat="1" ht="14.4" customHeight="1">
      <c r="A259" s="42"/>
      <c r="B259" s="43"/>
      <c r="C259" s="271" t="s">
        <v>524</v>
      </c>
      <c r="D259" s="271" t="s">
        <v>176</v>
      </c>
      <c r="E259" s="272" t="s">
        <v>525</v>
      </c>
      <c r="F259" s="273" t="s">
        <v>526</v>
      </c>
      <c r="G259" s="274" t="s">
        <v>179</v>
      </c>
      <c r="H259" s="275">
        <v>26.719999999999999</v>
      </c>
      <c r="I259" s="276"/>
      <c r="J259" s="277"/>
      <c r="K259" s="278">
        <f>ROUND(P259*H259,2)</f>
        <v>0</v>
      </c>
      <c r="L259" s="273" t="s">
        <v>1</v>
      </c>
      <c r="M259" s="279"/>
      <c r="N259" s="280" t="s">
        <v>1</v>
      </c>
      <c r="O259" s="262" t="s">
        <v>56</v>
      </c>
      <c r="P259" s="263">
        <f>I259+J259</f>
        <v>0</v>
      </c>
      <c r="Q259" s="263">
        <f>ROUND(I259*H259,2)</f>
        <v>0</v>
      </c>
      <c r="R259" s="263">
        <f>ROUND(J259*H259,2)</f>
        <v>0</v>
      </c>
      <c r="S259" s="95"/>
      <c r="T259" s="264">
        <f>S259*H259</f>
        <v>0</v>
      </c>
      <c r="U259" s="264">
        <v>0</v>
      </c>
      <c r="V259" s="264">
        <f>U259*H259</f>
        <v>0</v>
      </c>
      <c r="W259" s="264">
        <v>0</v>
      </c>
      <c r="X259" s="265">
        <f>W259*H259</f>
        <v>0</v>
      </c>
      <c r="Y259" s="42"/>
      <c r="Z259" s="42"/>
      <c r="AA259" s="42"/>
      <c r="AB259" s="42"/>
      <c r="AC259" s="42"/>
      <c r="AD259" s="42"/>
      <c r="AE259" s="42"/>
      <c r="AR259" s="266" t="s">
        <v>180</v>
      </c>
      <c r="AT259" s="266" t="s">
        <v>176</v>
      </c>
      <c r="AU259" s="266" t="s">
        <v>22</v>
      </c>
      <c r="AY259" s="16" t="s">
        <v>165</v>
      </c>
      <c r="BE259" s="154">
        <f>IF(O259="základní",K259,0)</f>
        <v>0</v>
      </c>
      <c r="BF259" s="154">
        <f>IF(O259="snížená",K259,0)</f>
        <v>0</v>
      </c>
      <c r="BG259" s="154">
        <f>IF(O259="zákl. přenesená",K259,0)</f>
        <v>0</v>
      </c>
      <c r="BH259" s="154">
        <f>IF(O259="sníž. přenesená",K259,0)</f>
        <v>0</v>
      </c>
      <c r="BI259" s="154">
        <f>IF(O259="nulová",K259,0)</f>
        <v>0</v>
      </c>
      <c r="BJ259" s="16" t="s">
        <v>100</v>
      </c>
      <c r="BK259" s="154">
        <f>ROUND(P259*H259,2)</f>
        <v>0</v>
      </c>
      <c r="BL259" s="16" t="s">
        <v>172</v>
      </c>
      <c r="BM259" s="266" t="s">
        <v>527</v>
      </c>
    </row>
    <row r="260" s="13" customFormat="1">
      <c r="A260" s="13"/>
      <c r="B260" s="281"/>
      <c r="C260" s="282"/>
      <c r="D260" s="267" t="s">
        <v>184</v>
      </c>
      <c r="E260" s="283" t="s">
        <v>1</v>
      </c>
      <c r="F260" s="284" t="s">
        <v>517</v>
      </c>
      <c r="G260" s="282"/>
      <c r="H260" s="285">
        <v>0.95999999999999996</v>
      </c>
      <c r="I260" s="286"/>
      <c r="J260" s="286"/>
      <c r="K260" s="282"/>
      <c r="L260" s="282"/>
      <c r="M260" s="287"/>
      <c r="N260" s="288"/>
      <c r="O260" s="289"/>
      <c r="P260" s="289"/>
      <c r="Q260" s="289"/>
      <c r="R260" s="289"/>
      <c r="S260" s="289"/>
      <c r="T260" s="289"/>
      <c r="U260" s="289"/>
      <c r="V260" s="289"/>
      <c r="W260" s="289"/>
      <c r="X260" s="290"/>
      <c r="Y260" s="13"/>
      <c r="Z260" s="13"/>
      <c r="AA260" s="13"/>
      <c r="AB260" s="13"/>
      <c r="AC260" s="13"/>
      <c r="AD260" s="13"/>
      <c r="AE260" s="13"/>
      <c r="AT260" s="291" t="s">
        <v>184</v>
      </c>
      <c r="AU260" s="291" t="s">
        <v>22</v>
      </c>
      <c r="AV260" s="13" t="s">
        <v>22</v>
      </c>
      <c r="AW260" s="13" t="s">
        <v>5</v>
      </c>
      <c r="AX260" s="13" t="s">
        <v>93</v>
      </c>
      <c r="AY260" s="291" t="s">
        <v>165</v>
      </c>
    </row>
    <row r="261" s="13" customFormat="1">
      <c r="A261" s="13"/>
      <c r="B261" s="281"/>
      <c r="C261" s="282"/>
      <c r="D261" s="267" t="s">
        <v>184</v>
      </c>
      <c r="E261" s="283" t="s">
        <v>1</v>
      </c>
      <c r="F261" s="284" t="s">
        <v>523</v>
      </c>
      <c r="G261" s="282"/>
      <c r="H261" s="285">
        <v>25.760000000000002</v>
      </c>
      <c r="I261" s="286"/>
      <c r="J261" s="286"/>
      <c r="K261" s="282"/>
      <c r="L261" s="282"/>
      <c r="M261" s="287"/>
      <c r="N261" s="288"/>
      <c r="O261" s="289"/>
      <c r="P261" s="289"/>
      <c r="Q261" s="289"/>
      <c r="R261" s="289"/>
      <c r="S261" s="289"/>
      <c r="T261" s="289"/>
      <c r="U261" s="289"/>
      <c r="V261" s="289"/>
      <c r="W261" s="289"/>
      <c r="X261" s="290"/>
      <c r="Y261" s="13"/>
      <c r="Z261" s="13"/>
      <c r="AA261" s="13"/>
      <c r="AB261" s="13"/>
      <c r="AC261" s="13"/>
      <c r="AD261" s="13"/>
      <c r="AE261" s="13"/>
      <c r="AT261" s="291" t="s">
        <v>184</v>
      </c>
      <c r="AU261" s="291" t="s">
        <v>22</v>
      </c>
      <c r="AV261" s="13" t="s">
        <v>22</v>
      </c>
      <c r="AW261" s="13" t="s">
        <v>5</v>
      </c>
      <c r="AX261" s="13" t="s">
        <v>93</v>
      </c>
      <c r="AY261" s="291" t="s">
        <v>165</v>
      </c>
    </row>
    <row r="262" s="14" customFormat="1">
      <c r="A262" s="14"/>
      <c r="B262" s="292"/>
      <c r="C262" s="293"/>
      <c r="D262" s="267" t="s">
        <v>184</v>
      </c>
      <c r="E262" s="294" t="s">
        <v>1</v>
      </c>
      <c r="F262" s="295" t="s">
        <v>455</v>
      </c>
      <c r="G262" s="293"/>
      <c r="H262" s="296">
        <v>26.719999999999999</v>
      </c>
      <c r="I262" s="297"/>
      <c r="J262" s="297"/>
      <c r="K262" s="293"/>
      <c r="L262" s="293"/>
      <c r="M262" s="298"/>
      <c r="N262" s="299"/>
      <c r="O262" s="300"/>
      <c r="P262" s="300"/>
      <c r="Q262" s="300"/>
      <c r="R262" s="300"/>
      <c r="S262" s="300"/>
      <c r="T262" s="300"/>
      <c r="U262" s="300"/>
      <c r="V262" s="300"/>
      <c r="W262" s="300"/>
      <c r="X262" s="301"/>
      <c r="Y262" s="14"/>
      <c r="Z262" s="14"/>
      <c r="AA262" s="14"/>
      <c r="AB262" s="14"/>
      <c r="AC262" s="14"/>
      <c r="AD262" s="14"/>
      <c r="AE262" s="14"/>
      <c r="AT262" s="302" t="s">
        <v>184</v>
      </c>
      <c r="AU262" s="302" t="s">
        <v>22</v>
      </c>
      <c r="AV262" s="14" t="s">
        <v>172</v>
      </c>
      <c r="AW262" s="14" t="s">
        <v>5</v>
      </c>
      <c r="AX262" s="14" t="s">
        <v>100</v>
      </c>
      <c r="AY262" s="302" t="s">
        <v>165</v>
      </c>
    </row>
    <row r="263" s="2" customFormat="1" ht="24.15" customHeight="1">
      <c r="A263" s="42"/>
      <c r="B263" s="43"/>
      <c r="C263" s="254" t="s">
        <v>528</v>
      </c>
      <c r="D263" s="254" t="s">
        <v>167</v>
      </c>
      <c r="E263" s="255" t="s">
        <v>529</v>
      </c>
      <c r="F263" s="256" t="s">
        <v>530</v>
      </c>
      <c r="G263" s="257" t="s">
        <v>427</v>
      </c>
      <c r="H263" s="258">
        <v>737.89999999999998</v>
      </c>
      <c r="I263" s="259"/>
      <c r="J263" s="259"/>
      <c r="K263" s="260">
        <f>ROUND(P263*H263,2)</f>
        <v>0</v>
      </c>
      <c r="L263" s="256" t="s">
        <v>171</v>
      </c>
      <c r="M263" s="45"/>
      <c r="N263" s="261" t="s">
        <v>1</v>
      </c>
      <c r="O263" s="262" t="s">
        <v>56</v>
      </c>
      <c r="P263" s="263">
        <f>I263+J263</f>
        <v>0</v>
      </c>
      <c r="Q263" s="263">
        <f>ROUND(I263*H263,2)</f>
        <v>0</v>
      </c>
      <c r="R263" s="263">
        <f>ROUND(J263*H263,2)</f>
        <v>0</v>
      </c>
      <c r="S263" s="95"/>
      <c r="T263" s="264">
        <f>S263*H263</f>
        <v>0</v>
      </c>
      <c r="U263" s="264">
        <v>0</v>
      </c>
      <c r="V263" s="264">
        <f>U263*H263</f>
        <v>0</v>
      </c>
      <c r="W263" s="264">
        <v>0</v>
      </c>
      <c r="X263" s="265">
        <f>W263*H263</f>
        <v>0</v>
      </c>
      <c r="Y263" s="42"/>
      <c r="Z263" s="42"/>
      <c r="AA263" s="42"/>
      <c r="AB263" s="42"/>
      <c r="AC263" s="42"/>
      <c r="AD263" s="42"/>
      <c r="AE263" s="42"/>
      <c r="AR263" s="266" t="s">
        <v>172</v>
      </c>
      <c r="AT263" s="266" t="s">
        <v>167</v>
      </c>
      <c r="AU263" s="266" t="s">
        <v>22</v>
      </c>
      <c r="AY263" s="16" t="s">
        <v>165</v>
      </c>
      <c r="BE263" s="154">
        <f>IF(O263="základní",K263,0)</f>
        <v>0</v>
      </c>
      <c r="BF263" s="154">
        <f>IF(O263="snížená",K263,0)</f>
        <v>0</v>
      </c>
      <c r="BG263" s="154">
        <f>IF(O263="zákl. přenesená",K263,0)</f>
        <v>0</v>
      </c>
      <c r="BH263" s="154">
        <f>IF(O263="sníž. přenesená",K263,0)</f>
        <v>0</v>
      </c>
      <c r="BI263" s="154">
        <f>IF(O263="nulová",K263,0)</f>
        <v>0</v>
      </c>
      <c r="BJ263" s="16" t="s">
        <v>100</v>
      </c>
      <c r="BK263" s="154">
        <f>ROUND(P263*H263,2)</f>
        <v>0</v>
      </c>
      <c r="BL263" s="16" t="s">
        <v>172</v>
      </c>
      <c r="BM263" s="266" t="s">
        <v>531</v>
      </c>
    </row>
    <row r="264" s="2" customFormat="1">
      <c r="A264" s="42"/>
      <c r="B264" s="43"/>
      <c r="C264" s="44"/>
      <c r="D264" s="267" t="s">
        <v>174</v>
      </c>
      <c r="E264" s="44"/>
      <c r="F264" s="268" t="s">
        <v>532</v>
      </c>
      <c r="G264" s="44"/>
      <c r="H264" s="44"/>
      <c r="I264" s="222"/>
      <c r="J264" s="222"/>
      <c r="K264" s="44"/>
      <c r="L264" s="44"/>
      <c r="M264" s="45"/>
      <c r="N264" s="269"/>
      <c r="O264" s="270"/>
      <c r="P264" s="95"/>
      <c r="Q264" s="95"/>
      <c r="R264" s="95"/>
      <c r="S264" s="95"/>
      <c r="T264" s="95"/>
      <c r="U264" s="95"/>
      <c r="V264" s="95"/>
      <c r="W264" s="95"/>
      <c r="X264" s="96"/>
      <c r="Y264" s="42"/>
      <c r="Z264" s="42"/>
      <c r="AA264" s="42"/>
      <c r="AB264" s="42"/>
      <c r="AC264" s="42"/>
      <c r="AD264" s="42"/>
      <c r="AE264" s="42"/>
      <c r="AT264" s="16" t="s">
        <v>174</v>
      </c>
      <c r="AU264" s="16" t="s">
        <v>22</v>
      </c>
    </row>
    <row r="265" s="2" customFormat="1">
      <c r="A265" s="42"/>
      <c r="B265" s="43"/>
      <c r="C265" s="44"/>
      <c r="D265" s="267" t="s">
        <v>182</v>
      </c>
      <c r="E265" s="44"/>
      <c r="F265" s="268" t="s">
        <v>533</v>
      </c>
      <c r="G265" s="44"/>
      <c r="H265" s="44"/>
      <c r="I265" s="222"/>
      <c r="J265" s="222"/>
      <c r="K265" s="44"/>
      <c r="L265" s="44"/>
      <c r="M265" s="45"/>
      <c r="N265" s="269"/>
      <c r="O265" s="270"/>
      <c r="P265" s="95"/>
      <c r="Q265" s="95"/>
      <c r="R265" s="95"/>
      <c r="S265" s="95"/>
      <c r="T265" s="95"/>
      <c r="U265" s="95"/>
      <c r="V265" s="95"/>
      <c r="W265" s="95"/>
      <c r="X265" s="96"/>
      <c r="Y265" s="42"/>
      <c r="Z265" s="42"/>
      <c r="AA265" s="42"/>
      <c r="AB265" s="42"/>
      <c r="AC265" s="42"/>
      <c r="AD265" s="42"/>
      <c r="AE265" s="42"/>
      <c r="AT265" s="16" t="s">
        <v>182</v>
      </c>
      <c r="AU265" s="16" t="s">
        <v>22</v>
      </c>
    </row>
    <row r="266" s="2" customFormat="1" ht="24.15" customHeight="1">
      <c r="A266" s="42"/>
      <c r="B266" s="43"/>
      <c r="C266" s="254" t="s">
        <v>534</v>
      </c>
      <c r="D266" s="254" t="s">
        <v>167</v>
      </c>
      <c r="E266" s="255" t="s">
        <v>535</v>
      </c>
      <c r="F266" s="256" t="s">
        <v>536</v>
      </c>
      <c r="G266" s="257" t="s">
        <v>427</v>
      </c>
      <c r="H266" s="258">
        <v>737.89999999999998</v>
      </c>
      <c r="I266" s="259"/>
      <c r="J266" s="259"/>
      <c r="K266" s="260">
        <f>ROUND(P266*H266,2)</f>
        <v>0</v>
      </c>
      <c r="L266" s="256" t="s">
        <v>171</v>
      </c>
      <c r="M266" s="45"/>
      <c r="N266" s="261" t="s">
        <v>1</v>
      </c>
      <c r="O266" s="262" t="s">
        <v>56</v>
      </c>
      <c r="P266" s="263">
        <f>I266+J266</f>
        <v>0</v>
      </c>
      <c r="Q266" s="263">
        <f>ROUND(I266*H266,2)</f>
        <v>0</v>
      </c>
      <c r="R266" s="263">
        <f>ROUND(J266*H266,2)</f>
        <v>0</v>
      </c>
      <c r="S266" s="95"/>
      <c r="T266" s="264">
        <f>S266*H266</f>
        <v>0</v>
      </c>
      <c r="U266" s="264">
        <v>0</v>
      </c>
      <c r="V266" s="264">
        <f>U266*H266</f>
        <v>0</v>
      </c>
      <c r="W266" s="264">
        <v>0</v>
      </c>
      <c r="X266" s="265">
        <f>W266*H266</f>
        <v>0</v>
      </c>
      <c r="Y266" s="42"/>
      <c r="Z266" s="42"/>
      <c r="AA266" s="42"/>
      <c r="AB266" s="42"/>
      <c r="AC266" s="42"/>
      <c r="AD266" s="42"/>
      <c r="AE266" s="42"/>
      <c r="AR266" s="266" t="s">
        <v>172</v>
      </c>
      <c r="AT266" s="266" t="s">
        <v>167</v>
      </c>
      <c r="AU266" s="266" t="s">
        <v>22</v>
      </c>
      <c r="AY266" s="16" t="s">
        <v>165</v>
      </c>
      <c r="BE266" s="154">
        <f>IF(O266="základní",K266,0)</f>
        <v>0</v>
      </c>
      <c r="BF266" s="154">
        <f>IF(O266="snížená",K266,0)</f>
        <v>0</v>
      </c>
      <c r="BG266" s="154">
        <f>IF(O266="zákl. přenesená",K266,0)</f>
        <v>0</v>
      </c>
      <c r="BH266" s="154">
        <f>IF(O266="sníž. přenesená",K266,0)</f>
        <v>0</v>
      </c>
      <c r="BI266" s="154">
        <f>IF(O266="nulová",K266,0)</f>
        <v>0</v>
      </c>
      <c r="BJ266" s="16" t="s">
        <v>100</v>
      </c>
      <c r="BK266" s="154">
        <f>ROUND(P266*H266,2)</f>
        <v>0</v>
      </c>
      <c r="BL266" s="16" t="s">
        <v>172</v>
      </c>
      <c r="BM266" s="266" t="s">
        <v>537</v>
      </c>
    </row>
    <row r="267" s="2" customFormat="1">
      <c r="A267" s="42"/>
      <c r="B267" s="43"/>
      <c r="C267" s="44"/>
      <c r="D267" s="267" t="s">
        <v>174</v>
      </c>
      <c r="E267" s="44"/>
      <c r="F267" s="268" t="s">
        <v>538</v>
      </c>
      <c r="G267" s="44"/>
      <c r="H267" s="44"/>
      <c r="I267" s="222"/>
      <c r="J267" s="222"/>
      <c r="K267" s="44"/>
      <c r="L267" s="44"/>
      <c r="M267" s="45"/>
      <c r="N267" s="269"/>
      <c r="O267" s="270"/>
      <c r="P267" s="95"/>
      <c r="Q267" s="95"/>
      <c r="R267" s="95"/>
      <c r="S267" s="95"/>
      <c r="T267" s="95"/>
      <c r="U267" s="95"/>
      <c r="V267" s="95"/>
      <c r="W267" s="95"/>
      <c r="X267" s="96"/>
      <c r="Y267" s="42"/>
      <c r="Z267" s="42"/>
      <c r="AA267" s="42"/>
      <c r="AB267" s="42"/>
      <c r="AC267" s="42"/>
      <c r="AD267" s="42"/>
      <c r="AE267" s="42"/>
      <c r="AT267" s="16" t="s">
        <v>174</v>
      </c>
      <c r="AU267" s="16" t="s">
        <v>22</v>
      </c>
    </row>
    <row r="268" s="2" customFormat="1" ht="37.8" customHeight="1">
      <c r="A268" s="42"/>
      <c r="B268" s="43"/>
      <c r="C268" s="254" t="s">
        <v>539</v>
      </c>
      <c r="D268" s="254" t="s">
        <v>167</v>
      </c>
      <c r="E268" s="255" t="s">
        <v>540</v>
      </c>
      <c r="F268" s="256" t="s">
        <v>541</v>
      </c>
      <c r="G268" s="257" t="s">
        <v>427</v>
      </c>
      <c r="H268" s="258">
        <v>737.09000000000003</v>
      </c>
      <c r="I268" s="259"/>
      <c r="J268" s="259"/>
      <c r="K268" s="260">
        <f>ROUND(P268*H268,2)</f>
        <v>0</v>
      </c>
      <c r="L268" s="256" t="s">
        <v>171</v>
      </c>
      <c r="M268" s="45"/>
      <c r="N268" s="261" t="s">
        <v>1</v>
      </c>
      <c r="O268" s="262" t="s">
        <v>56</v>
      </c>
      <c r="P268" s="263">
        <f>I268+J268</f>
        <v>0</v>
      </c>
      <c r="Q268" s="263">
        <f>ROUND(I268*H268,2)</f>
        <v>0</v>
      </c>
      <c r="R268" s="263">
        <f>ROUND(J268*H268,2)</f>
        <v>0</v>
      </c>
      <c r="S268" s="95"/>
      <c r="T268" s="264">
        <f>S268*H268</f>
        <v>0</v>
      </c>
      <c r="U268" s="264">
        <v>0</v>
      </c>
      <c r="V268" s="264">
        <f>U268*H268</f>
        <v>0</v>
      </c>
      <c r="W268" s="264">
        <v>0</v>
      </c>
      <c r="X268" s="265">
        <f>W268*H268</f>
        <v>0</v>
      </c>
      <c r="Y268" s="42"/>
      <c r="Z268" s="42"/>
      <c r="AA268" s="42"/>
      <c r="AB268" s="42"/>
      <c r="AC268" s="42"/>
      <c r="AD268" s="42"/>
      <c r="AE268" s="42"/>
      <c r="AR268" s="266" t="s">
        <v>172</v>
      </c>
      <c r="AT268" s="266" t="s">
        <v>167</v>
      </c>
      <c r="AU268" s="266" t="s">
        <v>22</v>
      </c>
      <c r="AY268" s="16" t="s">
        <v>165</v>
      </c>
      <c r="BE268" s="154">
        <f>IF(O268="základní",K268,0)</f>
        <v>0</v>
      </c>
      <c r="BF268" s="154">
        <f>IF(O268="snížená",K268,0)</f>
        <v>0</v>
      </c>
      <c r="BG268" s="154">
        <f>IF(O268="zákl. přenesená",K268,0)</f>
        <v>0</v>
      </c>
      <c r="BH268" s="154">
        <f>IF(O268="sníž. přenesená",K268,0)</f>
        <v>0</v>
      </c>
      <c r="BI268" s="154">
        <f>IF(O268="nulová",K268,0)</f>
        <v>0</v>
      </c>
      <c r="BJ268" s="16" t="s">
        <v>100</v>
      </c>
      <c r="BK268" s="154">
        <f>ROUND(P268*H268,2)</f>
        <v>0</v>
      </c>
      <c r="BL268" s="16" t="s">
        <v>172</v>
      </c>
      <c r="BM268" s="266" t="s">
        <v>542</v>
      </c>
    </row>
    <row r="269" s="2" customFormat="1">
      <c r="A269" s="42"/>
      <c r="B269" s="43"/>
      <c r="C269" s="44"/>
      <c r="D269" s="267" t="s">
        <v>174</v>
      </c>
      <c r="E269" s="44"/>
      <c r="F269" s="268" t="s">
        <v>543</v>
      </c>
      <c r="G269" s="44"/>
      <c r="H269" s="44"/>
      <c r="I269" s="222"/>
      <c r="J269" s="222"/>
      <c r="K269" s="44"/>
      <c r="L269" s="44"/>
      <c r="M269" s="45"/>
      <c r="N269" s="269"/>
      <c r="O269" s="270"/>
      <c r="P269" s="95"/>
      <c r="Q269" s="95"/>
      <c r="R269" s="95"/>
      <c r="S269" s="95"/>
      <c r="T269" s="95"/>
      <c r="U269" s="95"/>
      <c r="V269" s="95"/>
      <c r="W269" s="95"/>
      <c r="X269" s="96"/>
      <c r="Y269" s="42"/>
      <c r="Z269" s="42"/>
      <c r="AA269" s="42"/>
      <c r="AB269" s="42"/>
      <c r="AC269" s="42"/>
      <c r="AD269" s="42"/>
      <c r="AE269" s="42"/>
      <c r="AT269" s="16" t="s">
        <v>174</v>
      </c>
      <c r="AU269" s="16" t="s">
        <v>22</v>
      </c>
    </row>
    <row r="270" s="2" customFormat="1">
      <c r="A270" s="42"/>
      <c r="B270" s="43"/>
      <c r="C270" s="44"/>
      <c r="D270" s="267" t="s">
        <v>182</v>
      </c>
      <c r="E270" s="44"/>
      <c r="F270" s="268" t="s">
        <v>544</v>
      </c>
      <c r="G270" s="44"/>
      <c r="H270" s="44"/>
      <c r="I270" s="222"/>
      <c r="J270" s="222"/>
      <c r="K270" s="44"/>
      <c r="L270" s="44"/>
      <c r="M270" s="45"/>
      <c r="N270" s="269"/>
      <c r="O270" s="270"/>
      <c r="P270" s="95"/>
      <c r="Q270" s="95"/>
      <c r="R270" s="95"/>
      <c r="S270" s="95"/>
      <c r="T270" s="95"/>
      <c r="U270" s="95"/>
      <c r="V270" s="95"/>
      <c r="W270" s="95"/>
      <c r="X270" s="96"/>
      <c r="Y270" s="42"/>
      <c r="Z270" s="42"/>
      <c r="AA270" s="42"/>
      <c r="AB270" s="42"/>
      <c r="AC270" s="42"/>
      <c r="AD270" s="42"/>
      <c r="AE270" s="42"/>
      <c r="AT270" s="16" t="s">
        <v>182</v>
      </c>
      <c r="AU270" s="16" t="s">
        <v>22</v>
      </c>
    </row>
    <row r="271" s="2" customFormat="1" ht="37.8" customHeight="1">
      <c r="A271" s="42"/>
      <c r="B271" s="43"/>
      <c r="C271" s="254" t="s">
        <v>545</v>
      </c>
      <c r="D271" s="254" t="s">
        <v>167</v>
      </c>
      <c r="E271" s="255" t="s">
        <v>546</v>
      </c>
      <c r="F271" s="256" t="s">
        <v>547</v>
      </c>
      <c r="G271" s="257" t="s">
        <v>427</v>
      </c>
      <c r="H271" s="258">
        <v>737.89999999999998</v>
      </c>
      <c r="I271" s="259"/>
      <c r="J271" s="259"/>
      <c r="K271" s="260">
        <f>ROUND(P271*H271,2)</f>
        <v>0</v>
      </c>
      <c r="L271" s="256" t="s">
        <v>171</v>
      </c>
      <c r="M271" s="45"/>
      <c r="N271" s="261" t="s">
        <v>1</v>
      </c>
      <c r="O271" s="262" t="s">
        <v>56</v>
      </c>
      <c r="P271" s="263">
        <f>I271+J271</f>
        <v>0</v>
      </c>
      <c r="Q271" s="263">
        <f>ROUND(I271*H271,2)</f>
        <v>0</v>
      </c>
      <c r="R271" s="263">
        <f>ROUND(J271*H271,2)</f>
        <v>0</v>
      </c>
      <c r="S271" s="95"/>
      <c r="T271" s="264">
        <f>S271*H271</f>
        <v>0</v>
      </c>
      <c r="U271" s="264">
        <v>0</v>
      </c>
      <c r="V271" s="264">
        <f>U271*H271</f>
        <v>0</v>
      </c>
      <c r="W271" s="264">
        <v>0</v>
      </c>
      <c r="X271" s="265">
        <f>W271*H271</f>
        <v>0</v>
      </c>
      <c r="Y271" s="42"/>
      <c r="Z271" s="42"/>
      <c r="AA271" s="42"/>
      <c r="AB271" s="42"/>
      <c r="AC271" s="42"/>
      <c r="AD271" s="42"/>
      <c r="AE271" s="42"/>
      <c r="AR271" s="266" t="s">
        <v>172</v>
      </c>
      <c r="AT271" s="266" t="s">
        <v>167</v>
      </c>
      <c r="AU271" s="266" t="s">
        <v>22</v>
      </c>
      <c r="AY271" s="16" t="s">
        <v>165</v>
      </c>
      <c r="BE271" s="154">
        <f>IF(O271="základní",K271,0)</f>
        <v>0</v>
      </c>
      <c r="BF271" s="154">
        <f>IF(O271="snížená",K271,0)</f>
        <v>0</v>
      </c>
      <c r="BG271" s="154">
        <f>IF(O271="zákl. přenesená",K271,0)</f>
        <v>0</v>
      </c>
      <c r="BH271" s="154">
        <f>IF(O271="sníž. přenesená",K271,0)</f>
        <v>0</v>
      </c>
      <c r="BI271" s="154">
        <f>IF(O271="nulová",K271,0)</f>
        <v>0</v>
      </c>
      <c r="BJ271" s="16" t="s">
        <v>100</v>
      </c>
      <c r="BK271" s="154">
        <f>ROUND(P271*H271,2)</f>
        <v>0</v>
      </c>
      <c r="BL271" s="16" t="s">
        <v>172</v>
      </c>
      <c r="BM271" s="266" t="s">
        <v>548</v>
      </c>
    </row>
    <row r="272" s="2" customFormat="1">
      <c r="A272" s="42"/>
      <c r="B272" s="43"/>
      <c r="C272" s="44"/>
      <c r="D272" s="267" t="s">
        <v>174</v>
      </c>
      <c r="E272" s="44"/>
      <c r="F272" s="268" t="s">
        <v>549</v>
      </c>
      <c r="G272" s="44"/>
      <c r="H272" s="44"/>
      <c r="I272" s="222"/>
      <c r="J272" s="222"/>
      <c r="K272" s="44"/>
      <c r="L272" s="44"/>
      <c r="M272" s="45"/>
      <c r="N272" s="269"/>
      <c r="O272" s="270"/>
      <c r="P272" s="95"/>
      <c r="Q272" s="95"/>
      <c r="R272" s="95"/>
      <c r="S272" s="95"/>
      <c r="T272" s="95"/>
      <c r="U272" s="95"/>
      <c r="V272" s="95"/>
      <c r="W272" s="95"/>
      <c r="X272" s="96"/>
      <c r="Y272" s="42"/>
      <c r="Z272" s="42"/>
      <c r="AA272" s="42"/>
      <c r="AB272" s="42"/>
      <c r="AC272" s="42"/>
      <c r="AD272" s="42"/>
      <c r="AE272" s="42"/>
      <c r="AT272" s="16" t="s">
        <v>174</v>
      </c>
      <c r="AU272" s="16" t="s">
        <v>22</v>
      </c>
    </row>
    <row r="273" s="2" customFormat="1">
      <c r="A273" s="42"/>
      <c r="B273" s="43"/>
      <c r="C273" s="44"/>
      <c r="D273" s="267" t="s">
        <v>182</v>
      </c>
      <c r="E273" s="44"/>
      <c r="F273" s="268" t="s">
        <v>550</v>
      </c>
      <c r="G273" s="44"/>
      <c r="H273" s="44"/>
      <c r="I273" s="222"/>
      <c r="J273" s="222"/>
      <c r="K273" s="44"/>
      <c r="L273" s="44"/>
      <c r="M273" s="45"/>
      <c r="N273" s="269"/>
      <c r="O273" s="270"/>
      <c r="P273" s="95"/>
      <c r="Q273" s="95"/>
      <c r="R273" s="95"/>
      <c r="S273" s="95"/>
      <c r="T273" s="95"/>
      <c r="U273" s="95"/>
      <c r="V273" s="95"/>
      <c r="W273" s="95"/>
      <c r="X273" s="96"/>
      <c r="Y273" s="42"/>
      <c r="Z273" s="42"/>
      <c r="AA273" s="42"/>
      <c r="AB273" s="42"/>
      <c r="AC273" s="42"/>
      <c r="AD273" s="42"/>
      <c r="AE273" s="42"/>
      <c r="AT273" s="16" t="s">
        <v>182</v>
      </c>
      <c r="AU273" s="16" t="s">
        <v>22</v>
      </c>
    </row>
    <row r="274" s="2" customFormat="1" ht="14.4" customHeight="1">
      <c r="A274" s="42"/>
      <c r="B274" s="43"/>
      <c r="C274" s="271" t="s">
        <v>551</v>
      </c>
      <c r="D274" s="271" t="s">
        <v>176</v>
      </c>
      <c r="E274" s="272" t="s">
        <v>552</v>
      </c>
      <c r="F274" s="273" t="s">
        <v>553</v>
      </c>
      <c r="G274" s="274" t="s">
        <v>467</v>
      </c>
      <c r="H274" s="275">
        <v>11.069000000000001</v>
      </c>
      <c r="I274" s="276"/>
      <c r="J274" s="277"/>
      <c r="K274" s="278">
        <f>ROUND(P274*H274,2)</f>
        <v>0</v>
      </c>
      <c r="L274" s="273" t="s">
        <v>1</v>
      </c>
      <c r="M274" s="279"/>
      <c r="N274" s="280" t="s">
        <v>1</v>
      </c>
      <c r="O274" s="262" t="s">
        <v>56</v>
      </c>
      <c r="P274" s="263">
        <f>I274+J274</f>
        <v>0</v>
      </c>
      <c r="Q274" s="263">
        <f>ROUND(I274*H274,2)</f>
        <v>0</v>
      </c>
      <c r="R274" s="263">
        <f>ROUND(J274*H274,2)</f>
        <v>0</v>
      </c>
      <c r="S274" s="95"/>
      <c r="T274" s="264">
        <f>S274*H274</f>
        <v>0</v>
      </c>
      <c r="U274" s="264">
        <v>0.001</v>
      </c>
      <c r="V274" s="264">
        <f>U274*H274</f>
        <v>0.011069000000000001</v>
      </c>
      <c r="W274" s="264">
        <v>0</v>
      </c>
      <c r="X274" s="265">
        <f>W274*H274</f>
        <v>0</v>
      </c>
      <c r="Y274" s="42"/>
      <c r="Z274" s="42"/>
      <c r="AA274" s="42"/>
      <c r="AB274" s="42"/>
      <c r="AC274" s="42"/>
      <c r="AD274" s="42"/>
      <c r="AE274" s="42"/>
      <c r="AR274" s="266" t="s">
        <v>180</v>
      </c>
      <c r="AT274" s="266" t="s">
        <v>176</v>
      </c>
      <c r="AU274" s="266" t="s">
        <v>22</v>
      </c>
      <c r="AY274" s="16" t="s">
        <v>165</v>
      </c>
      <c r="BE274" s="154">
        <f>IF(O274="základní",K274,0)</f>
        <v>0</v>
      </c>
      <c r="BF274" s="154">
        <f>IF(O274="snížená",K274,0)</f>
        <v>0</v>
      </c>
      <c r="BG274" s="154">
        <f>IF(O274="zákl. přenesená",K274,0)</f>
        <v>0</v>
      </c>
      <c r="BH274" s="154">
        <f>IF(O274="sníž. přenesená",K274,0)</f>
        <v>0</v>
      </c>
      <c r="BI274" s="154">
        <f>IF(O274="nulová",K274,0)</f>
        <v>0</v>
      </c>
      <c r="BJ274" s="16" t="s">
        <v>100</v>
      </c>
      <c r="BK274" s="154">
        <f>ROUND(P274*H274,2)</f>
        <v>0</v>
      </c>
      <c r="BL274" s="16" t="s">
        <v>172</v>
      </c>
      <c r="BM274" s="266" t="s">
        <v>554</v>
      </c>
    </row>
    <row r="275" s="2" customFormat="1">
      <c r="A275" s="42"/>
      <c r="B275" s="43"/>
      <c r="C275" s="44"/>
      <c r="D275" s="267" t="s">
        <v>182</v>
      </c>
      <c r="E275" s="44"/>
      <c r="F275" s="268" t="s">
        <v>555</v>
      </c>
      <c r="G275" s="44"/>
      <c r="H275" s="44"/>
      <c r="I275" s="222"/>
      <c r="J275" s="222"/>
      <c r="K275" s="44"/>
      <c r="L275" s="44"/>
      <c r="M275" s="45"/>
      <c r="N275" s="269"/>
      <c r="O275" s="270"/>
      <c r="P275" s="95"/>
      <c r="Q275" s="95"/>
      <c r="R275" s="95"/>
      <c r="S275" s="95"/>
      <c r="T275" s="95"/>
      <c r="U275" s="95"/>
      <c r="V275" s="95"/>
      <c r="W275" s="95"/>
      <c r="X275" s="96"/>
      <c r="Y275" s="42"/>
      <c r="Z275" s="42"/>
      <c r="AA275" s="42"/>
      <c r="AB275" s="42"/>
      <c r="AC275" s="42"/>
      <c r="AD275" s="42"/>
      <c r="AE275" s="42"/>
      <c r="AT275" s="16" t="s">
        <v>182</v>
      </c>
      <c r="AU275" s="16" t="s">
        <v>22</v>
      </c>
    </row>
    <row r="276" s="13" customFormat="1">
      <c r="A276" s="13"/>
      <c r="B276" s="281"/>
      <c r="C276" s="282"/>
      <c r="D276" s="267" t="s">
        <v>184</v>
      </c>
      <c r="E276" s="283" t="s">
        <v>1</v>
      </c>
      <c r="F276" s="284" t="s">
        <v>556</v>
      </c>
      <c r="G276" s="282"/>
      <c r="H276" s="285">
        <v>11.069000000000001</v>
      </c>
      <c r="I276" s="286"/>
      <c r="J276" s="286"/>
      <c r="K276" s="282"/>
      <c r="L276" s="282"/>
      <c r="M276" s="287"/>
      <c r="N276" s="288"/>
      <c r="O276" s="289"/>
      <c r="P276" s="289"/>
      <c r="Q276" s="289"/>
      <c r="R276" s="289"/>
      <c r="S276" s="289"/>
      <c r="T276" s="289"/>
      <c r="U276" s="289"/>
      <c r="V276" s="289"/>
      <c r="W276" s="289"/>
      <c r="X276" s="290"/>
      <c r="Y276" s="13"/>
      <c r="Z276" s="13"/>
      <c r="AA276" s="13"/>
      <c r="AB276" s="13"/>
      <c r="AC276" s="13"/>
      <c r="AD276" s="13"/>
      <c r="AE276" s="13"/>
      <c r="AT276" s="291" t="s">
        <v>184</v>
      </c>
      <c r="AU276" s="291" t="s">
        <v>22</v>
      </c>
      <c r="AV276" s="13" t="s">
        <v>22</v>
      </c>
      <c r="AW276" s="13" t="s">
        <v>5</v>
      </c>
      <c r="AX276" s="13" t="s">
        <v>100</v>
      </c>
      <c r="AY276" s="291" t="s">
        <v>165</v>
      </c>
    </row>
    <row r="277" s="2" customFormat="1" ht="37.8" customHeight="1">
      <c r="A277" s="42"/>
      <c r="B277" s="43"/>
      <c r="C277" s="254" t="s">
        <v>557</v>
      </c>
      <c r="D277" s="254" t="s">
        <v>167</v>
      </c>
      <c r="E277" s="255" t="s">
        <v>558</v>
      </c>
      <c r="F277" s="256" t="s">
        <v>559</v>
      </c>
      <c r="G277" s="257" t="s">
        <v>427</v>
      </c>
      <c r="H277" s="258">
        <v>91.900000000000006</v>
      </c>
      <c r="I277" s="259"/>
      <c r="J277" s="259"/>
      <c r="K277" s="260">
        <f>ROUND(P277*H277,2)</f>
        <v>0</v>
      </c>
      <c r="L277" s="256" t="s">
        <v>171</v>
      </c>
      <c r="M277" s="45"/>
      <c r="N277" s="261" t="s">
        <v>1</v>
      </c>
      <c r="O277" s="262" t="s">
        <v>56</v>
      </c>
      <c r="P277" s="263">
        <f>I277+J277</f>
        <v>0</v>
      </c>
      <c r="Q277" s="263">
        <f>ROUND(I277*H277,2)</f>
        <v>0</v>
      </c>
      <c r="R277" s="263">
        <f>ROUND(J277*H277,2)</f>
        <v>0</v>
      </c>
      <c r="S277" s="95"/>
      <c r="T277" s="264">
        <f>S277*H277</f>
        <v>0</v>
      </c>
      <c r="U277" s="264">
        <v>0</v>
      </c>
      <c r="V277" s="264">
        <f>U277*H277</f>
        <v>0</v>
      </c>
      <c r="W277" s="264">
        <v>0</v>
      </c>
      <c r="X277" s="265">
        <f>W277*H277</f>
        <v>0</v>
      </c>
      <c r="Y277" s="42"/>
      <c r="Z277" s="42"/>
      <c r="AA277" s="42"/>
      <c r="AB277" s="42"/>
      <c r="AC277" s="42"/>
      <c r="AD277" s="42"/>
      <c r="AE277" s="42"/>
      <c r="AR277" s="266" t="s">
        <v>172</v>
      </c>
      <c r="AT277" s="266" t="s">
        <v>167</v>
      </c>
      <c r="AU277" s="266" t="s">
        <v>22</v>
      </c>
      <c r="AY277" s="16" t="s">
        <v>165</v>
      </c>
      <c r="BE277" s="154">
        <f>IF(O277="základní",K277,0)</f>
        <v>0</v>
      </c>
      <c r="BF277" s="154">
        <f>IF(O277="snížená",K277,0)</f>
        <v>0</v>
      </c>
      <c r="BG277" s="154">
        <f>IF(O277="zákl. přenesená",K277,0)</f>
        <v>0</v>
      </c>
      <c r="BH277" s="154">
        <f>IF(O277="sníž. přenesená",K277,0)</f>
        <v>0</v>
      </c>
      <c r="BI277" s="154">
        <f>IF(O277="nulová",K277,0)</f>
        <v>0</v>
      </c>
      <c r="BJ277" s="16" t="s">
        <v>100</v>
      </c>
      <c r="BK277" s="154">
        <f>ROUND(P277*H277,2)</f>
        <v>0</v>
      </c>
      <c r="BL277" s="16" t="s">
        <v>172</v>
      </c>
      <c r="BM277" s="266" t="s">
        <v>560</v>
      </c>
    </row>
    <row r="278" s="2" customFormat="1">
      <c r="A278" s="42"/>
      <c r="B278" s="43"/>
      <c r="C278" s="44"/>
      <c r="D278" s="267" t="s">
        <v>174</v>
      </c>
      <c r="E278" s="44"/>
      <c r="F278" s="268" t="s">
        <v>561</v>
      </c>
      <c r="G278" s="44"/>
      <c r="H278" s="44"/>
      <c r="I278" s="222"/>
      <c r="J278" s="222"/>
      <c r="K278" s="44"/>
      <c r="L278" s="44"/>
      <c r="M278" s="45"/>
      <c r="N278" s="269"/>
      <c r="O278" s="270"/>
      <c r="P278" s="95"/>
      <c r="Q278" s="95"/>
      <c r="R278" s="95"/>
      <c r="S278" s="95"/>
      <c r="T278" s="95"/>
      <c r="U278" s="95"/>
      <c r="V278" s="95"/>
      <c r="W278" s="95"/>
      <c r="X278" s="96"/>
      <c r="Y278" s="42"/>
      <c r="Z278" s="42"/>
      <c r="AA278" s="42"/>
      <c r="AB278" s="42"/>
      <c r="AC278" s="42"/>
      <c r="AD278" s="42"/>
      <c r="AE278" s="42"/>
      <c r="AT278" s="16" t="s">
        <v>174</v>
      </c>
      <c r="AU278" s="16" t="s">
        <v>22</v>
      </c>
    </row>
    <row r="279" s="2" customFormat="1">
      <c r="A279" s="42"/>
      <c r="B279" s="43"/>
      <c r="C279" s="44"/>
      <c r="D279" s="267" t="s">
        <v>182</v>
      </c>
      <c r="E279" s="44"/>
      <c r="F279" s="268" t="s">
        <v>562</v>
      </c>
      <c r="G279" s="44"/>
      <c r="H279" s="44"/>
      <c r="I279" s="222"/>
      <c r="J279" s="222"/>
      <c r="K279" s="44"/>
      <c r="L279" s="44"/>
      <c r="M279" s="45"/>
      <c r="N279" s="269"/>
      <c r="O279" s="270"/>
      <c r="P279" s="95"/>
      <c r="Q279" s="95"/>
      <c r="R279" s="95"/>
      <c r="S279" s="95"/>
      <c r="T279" s="95"/>
      <c r="U279" s="95"/>
      <c r="V279" s="95"/>
      <c r="W279" s="95"/>
      <c r="X279" s="96"/>
      <c r="Y279" s="42"/>
      <c r="Z279" s="42"/>
      <c r="AA279" s="42"/>
      <c r="AB279" s="42"/>
      <c r="AC279" s="42"/>
      <c r="AD279" s="42"/>
      <c r="AE279" s="42"/>
      <c r="AT279" s="16" t="s">
        <v>182</v>
      </c>
      <c r="AU279" s="16" t="s">
        <v>22</v>
      </c>
    </row>
    <row r="280" s="13" customFormat="1">
      <c r="A280" s="13"/>
      <c r="B280" s="281"/>
      <c r="C280" s="282"/>
      <c r="D280" s="267" t="s">
        <v>184</v>
      </c>
      <c r="E280" s="283" t="s">
        <v>1</v>
      </c>
      <c r="F280" s="284" t="s">
        <v>563</v>
      </c>
      <c r="G280" s="282"/>
      <c r="H280" s="285">
        <v>91.900000000000006</v>
      </c>
      <c r="I280" s="286"/>
      <c r="J280" s="286"/>
      <c r="K280" s="282"/>
      <c r="L280" s="282"/>
      <c r="M280" s="287"/>
      <c r="N280" s="288"/>
      <c r="O280" s="289"/>
      <c r="P280" s="289"/>
      <c r="Q280" s="289"/>
      <c r="R280" s="289"/>
      <c r="S280" s="289"/>
      <c r="T280" s="289"/>
      <c r="U280" s="289"/>
      <c r="V280" s="289"/>
      <c r="W280" s="289"/>
      <c r="X280" s="290"/>
      <c r="Y280" s="13"/>
      <c r="Z280" s="13"/>
      <c r="AA280" s="13"/>
      <c r="AB280" s="13"/>
      <c r="AC280" s="13"/>
      <c r="AD280" s="13"/>
      <c r="AE280" s="13"/>
      <c r="AT280" s="291" t="s">
        <v>184</v>
      </c>
      <c r="AU280" s="291" t="s">
        <v>22</v>
      </c>
      <c r="AV280" s="13" t="s">
        <v>22</v>
      </c>
      <c r="AW280" s="13" t="s">
        <v>5</v>
      </c>
      <c r="AX280" s="13" t="s">
        <v>100</v>
      </c>
      <c r="AY280" s="291" t="s">
        <v>165</v>
      </c>
    </row>
    <row r="281" s="2" customFormat="1" ht="37.8" customHeight="1">
      <c r="A281" s="42"/>
      <c r="B281" s="43"/>
      <c r="C281" s="254" t="s">
        <v>564</v>
      </c>
      <c r="D281" s="254" t="s">
        <v>167</v>
      </c>
      <c r="E281" s="255" t="s">
        <v>565</v>
      </c>
      <c r="F281" s="256" t="s">
        <v>566</v>
      </c>
      <c r="G281" s="257" t="s">
        <v>179</v>
      </c>
      <c r="H281" s="258">
        <v>8.1099999999999994</v>
      </c>
      <c r="I281" s="259"/>
      <c r="J281" s="259"/>
      <c r="K281" s="260">
        <f>ROUND(P281*H281,2)</f>
        <v>0</v>
      </c>
      <c r="L281" s="256" t="s">
        <v>171</v>
      </c>
      <c r="M281" s="45"/>
      <c r="N281" s="261" t="s">
        <v>1</v>
      </c>
      <c r="O281" s="262" t="s">
        <v>56</v>
      </c>
      <c r="P281" s="263">
        <f>I281+J281</f>
        <v>0</v>
      </c>
      <c r="Q281" s="263">
        <f>ROUND(I281*H281,2)</f>
        <v>0</v>
      </c>
      <c r="R281" s="263">
        <f>ROUND(J281*H281,2)</f>
        <v>0</v>
      </c>
      <c r="S281" s="95"/>
      <c r="T281" s="264">
        <f>S281*H281</f>
        <v>0</v>
      </c>
      <c r="U281" s="264">
        <v>0</v>
      </c>
      <c r="V281" s="264">
        <f>U281*H281</f>
        <v>0</v>
      </c>
      <c r="W281" s="264">
        <v>0</v>
      </c>
      <c r="X281" s="265">
        <f>W281*H281</f>
        <v>0</v>
      </c>
      <c r="Y281" s="42"/>
      <c r="Z281" s="42"/>
      <c r="AA281" s="42"/>
      <c r="AB281" s="42"/>
      <c r="AC281" s="42"/>
      <c r="AD281" s="42"/>
      <c r="AE281" s="42"/>
      <c r="AR281" s="266" t="s">
        <v>172</v>
      </c>
      <c r="AT281" s="266" t="s">
        <v>167</v>
      </c>
      <c r="AU281" s="266" t="s">
        <v>22</v>
      </c>
      <c r="AY281" s="16" t="s">
        <v>165</v>
      </c>
      <c r="BE281" s="154">
        <f>IF(O281="základní",K281,0)</f>
        <v>0</v>
      </c>
      <c r="BF281" s="154">
        <f>IF(O281="snížená",K281,0)</f>
        <v>0</v>
      </c>
      <c r="BG281" s="154">
        <f>IF(O281="zákl. přenesená",K281,0)</f>
        <v>0</v>
      </c>
      <c r="BH281" s="154">
        <f>IF(O281="sníž. přenesená",K281,0)</f>
        <v>0</v>
      </c>
      <c r="BI281" s="154">
        <f>IF(O281="nulová",K281,0)</f>
        <v>0</v>
      </c>
      <c r="BJ281" s="16" t="s">
        <v>100</v>
      </c>
      <c r="BK281" s="154">
        <f>ROUND(P281*H281,2)</f>
        <v>0</v>
      </c>
      <c r="BL281" s="16" t="s">
        <v>172</v>
      </c>
      <c r="BM281" s="266" t="s">
        <v>567</v>
      </c>
    </row>
    <row r="282" s="2" customFormat="1">
      <c r="A282" s="42"/>
      <c r="B282" s="43"/>
      <c r="C282" s="44"/>
      <c r="D282" s="267" t="s">
        <v>174</v>
      </c>
      <c r="E282" s="44"/>
      <c r="F282" s="268" t="s">
        <v>568</v>
      </c>
      <c r="G282" s="44"/>
      <c r="H282" s="44"/>
      <c r="I282" s="222"/>
      <c r="J282" s="222"/>
      <c r="K282" s="44"/>
      <c r="L282" s="44"/>
      <c r="M282" s="45"/>
      <c r="N282" s="269"/>
      <c r="O282" s="270"/>
      <c r="P282" s="95"/>
      <c r="Q282" s="95"/>
      <c r="R282" s="95"/>
      <c r="S282" s="95"/>
      <c r="T282" s="95"/>
      <c r="U282" s="95"/>
      <c r="V282" s="95"/>
      <c r="W282" s="95"/>
      <c r="X282" s="96"/>
      <c r="Y282" s="42"/>
      <c r="Z282" s="42"/>
      <c r="AA282" s="42"/>
      <c r="AB282" s="42"/>
      <c r="AC282" s="42"/>
      <c r="AD282" s="42"/>
      <c r="AE282" s="42"/>
      <c r="AT282" s="16" t="s">
        <v>174</v>
      </c>
      <c r="AU282" s="16" t="s">
        <v>22</v>
      </c>
    </row>
    <row r="283" s="2" customFormat="1">
      <c r="A283" s="42"/>
      <c r="B283" s="43"/>
      <c r="C283" s="44"/>
      <c r="D283" s="267" t="s">
        <v>182</v>
      </c>
      <c r="E283" s="44"/>
      <c r="F283" s="268" t="s">
        <v>569</v>
      </c>
      <c r="G283" s="44"/>
      <c r="H283" s="44"/>
      <c r="I283" s="222"/>
      <c r="J283" s="222"/>
      <c r="K283" s="44"/>
      <c r="L283" s="44"/>
      <c r="M283" s="45"/>
      <c r="N283" s="269"/>
      <c r="O283" s="270"/>
      <c r="P283" s="95"/>
      <c r="Q283" s="95"/>
      <c r="R283" s="95"/>
      <c r="S283" s="95"/>
      <c r="T283" s="95"/>
      <c r="U283" s="95"/>
      <c r="V283" s="95"/>
      <c r="W283" s="95"/>
      <c r="X283" s="96"/>
      <c r="Y283" s="42"/>
      <c r="Z283" s="42"/>
      <c r="AA283" s="42"/>
      <c r="AB283" s="42"/>
      <c r="AC283" s="42"/>
      <c r="AD283" s="42"/>
      <c r="AE283" s="42"/>
      <c r="AT283" s="16" t="s">
        <v>182</v>
      </c>
      <c r="AU283" s="16" t="s">
        <v>22</v>
      </c>
    </row>
    <row r="284" s="13" customFormat="1">
      <c r="A284" s="13"/>
      <c r="B284" s="281"/>
      <c r="C284" s="282"/>
      <c r="D284" s="267" t="s">
        <v>184</v>
      </c>
      <c r="E284" s="283" t="s">
        <v>1</v>
      </c>
      <c r="F284" s="284" t="s">
        <v>570</v>
      </c>
      <c r="G284" s="282"/>
      <c r="H284" s="285">
        <v>7.6399999999999997</v>
      </c>
      <c r="I284" s="286"/>
      <c r="J284" s="286"/>
      <c r="K284" s="282"/>
      <c r="L284" s="282"/>
      <c r="M284" s="287"/>
      <c r="N284" s="288"/>
      <c r="O284" s="289"/>
      <c r="P284" s="289"/>
      <c r="Q284" s="289"/>
      <c r="R284" s="289"/>
      <c r="S284" s="289"/>
      <c r="T284" s="289"/>
      <c r="U284" s="289"/>
      <c r="V284" s="289"/>
      <c r="W284" s="289"/>
      <c r="X284" s="290"/>
      <c r="Y284" s="13"/>
      <c r="Z284" s="13"/>
      <c r="AA284" s="13"/>
      <c r="AB284" s="13"/>
      <c r="AC284" s="13"/>
      <c r="AD284" s="13"/>
      <c r="AE284" s="13"/>
      <c r="AT284" s="291" t="s">
        <v>184</v>
      </c>
      <c r="AU284" s="291" t="s">
        <v>22</v>
      </c>
      <c r="AV284" s="13" t="s">
        <v>22</v>
      </c>
      <c r="AW284" s="13" t="s">
        <v>5</v>
      </c>
      <c r="AX284" s="13" t="s">
        <v>93</v>
      </c>
      <c r="AY284" s="291" t="s">
        <v>165</v>
      </c>
    </row>
    <row r="285" s="13" customFormat="1">
      <c r="A285" s="13"/>
      <c r="B285" s="281"/>
      <c r="C285" s="282"/>
      <c r="D285" s="267" t="s">
        <v>184</v>
      </c>
      <c r="E285" s="283" t="s">
        <v>1</v>
      </c>
      <c r="F285" s="284" t="s">
        <v>571</v>
      </c>
      <c r="G285" s="282"/>
      <c r="H285" s="285">
        <v>0.46999999999999997</v>
      </c>
      <c r="I285" s="286"/>
      <c r="J285" s="286"/>
      <c r="K285" s="282"/>
      <c r="L285" s="282"/>
      <c r="M285" s="287"/>
      <c r="N285" s="288"/>
      <c r="O285" s="289"/>
      <c r="P285" s="289"/>
      <c r="Q285" s="289"/>
      <c r="R285" s="289"/>
      <c r="S285" s="289"/>
      <c r="T285" s="289"/>
      <c r="U285" s="289"/>
      <c r="V285" s="289"/>
      <c r="W285" s="289"/>
      <c r="X285" s="290"/>
      <c r="Y285" s="13"/>
      <c r="Z285" s="13"/>
      <c r="AA285" s="13"/>
      <c r="AB285" s="13"/>
      <c r="AC285" s="13"/>
      <c r="AD285" s="13"/>
      <c r="AE285" s="13"/>
      <c r="AT285" s="291" t="s">
        <v>184</v>
      </c>
      <c r="AU285" s="291" t="s">
        <v>22</v>
      </c>
      <c r="AV285" s="13" t="s">
        <v>22</v>
      </c>
      <c r="AW285" s="13" t="s">
        <v>5</v>
      </c>
      <c r="AX285" s="13" t="s">
        <v>93</v>
      </c>
      <c r="AY285" s="291" t="s">
        <v>165</v>
      </c>
    </row>
    <row r="286" s="14" customFormat="1">
      <c r="A286" s="14"/>
      <c r="B286" s="292"/>
      <c r="C286" s="293"/>
      <c r="D286" s="267" t="s">
        <v>184</v>
      </c>
      <c r="E286" s="294" t="s">
        <v>1</v>
      </c>
      <c r="F286" s="295" t="s">
        <v>455</v>
      </c>
      <c r="G286" s="293"/>
      <c r="H286" s="296">
        <v>8.1099999999999994</v>
      </c>
      <c r="I286" s="297"/>
      <c r="J286" s="297"/>
      <c r="K286" s="293"/>
      <c r="L286" s="293"/>
      <c r="M286" s="298"/>
      <c r="N286" s="299"/>
      <c r="O286" s="300"/>
      <c r="P286" s="300"/>
      <c r="Q286" s="300"/>
      <c r="R286" s="300"/>
      <c r="S286" s="300"/>
      <c r="T286" s="300"/>
      <c r="U286" s="300"/>
      <c r="V286" s="300"/>
      <c r="W286" s="300"/>
      <c r="X286" s="301"/>
      <c r="Y286" s="14"/>
      <c r="Z286" s="14"/>
      <c r="AA286" s="14"/>
      <c r="AB286" s="14"/>
      <c r="AC286" s="14"/>
      <c r="AD286" s="14"/>
      <c r="AE286" s="14"/>
      <c r="AT286" s="302" t="s">
        <v>184</v>
      </c>
      <c r="AU286" s="302" t="s">
        <v>22</v>
      </c>
      <c r="AV286" s="14" t="s">
        <v>172</v>
      </c>
      <c r="AW286" s="14" t="s">
        <v>5</v>
      </c>
      <c r="AX286" s="14" t="s">
        <v>100</v>
      </c>
      <c r="AY286" s="302" t="s">
        <v>165</v>
      </c>
    </row>
    <row r="287" s="2" customFormat="1" ht="62.7" customHeight="1">
      <c r="A287" s="42"/>
      <c r="B287" s="43"/>
      <c r="C287" s="254" t="s">
        <v>572</v>
      </c>
      <c r="D287" s="254" t="s">
        <v>167</v>
      </c>
      <c r="E287" s="255" t="s">
        <v>573</v>
      </c>
      <c r="F287" s="256" t="s">
        <v>574</v>
      </c>
      <c r="G287" s="257" t="s">
        <v>179</v>
      </c>
      <c r="H287" s="258">
        <v>8.1099999999999994</v>
      </c>
      <c r="I287" s="259"/>
      <c r="J287" s="259"/>
      <c r="K287" s="260">
        <f>ROUND(P287*H287,2)</f>
        <v>0</v>
      </c>
      <c r="L287" s="256" t="s">
        <v>171</v>
      </c>
      <c r="M287" s="45"/>
      <c r="N287" s="261" t="s">
        <v>1</v>
      </c>
      <c r="O287" s="262" t="s">
        <v>56</v>
      </c>
      <c r="P287" s="263">
        <f>I287+J287</f>
        <v>0</v>
      </c>
      <c r="Q287" s="263">
        <f>ROUND(I287*H287,2)</f>
        <v>0</v>
      </c>
      <c r="R287" s="263">
        <f>ROUND(J287*H287,2)</f>
        <v>0</v>
      </c>
      <c r="S287" s="95"/>
      <c r="T287" s="264">
        <f>S287*H287</f>
        <v>0</v>
      </c>
      <c r="U287" s="264">
        <v>0</v>
      </c>
      <c r="V287" s="264">
        <f>U287*H287</f>
        <v>0</v>
      </c>
      <c r="W287" s="264">
        <v>0</v>
      </c>
      <c r="X287" s="265">
        <f>W287*H287</f>
        <v>0</v>
      </c>
      <c r="Y287" s="42"/>
      <c r="Z287" s="42"/>
      <c r="AA287" s="42"/>
      <c r="AB287" s="42"/>
      <c r="AC287" s="42"/>
      <c r="AD287" s="42"/>
      <c r="AE287" s="42"/>
      <c r="AR287" s="266" t="s">
        <v>172</v>
      </c>
      <c r="AT287" s="266" t="s">
        <v>167</v>
      </c>
      <c r="AU287" s="266" t="s">
        <v>22</v>
      </c>
      <c r="AY287" s="16" t="s">
        <v>165</v>
      </c>
      <c r="BE287" s="154">
        <f>IF(O287="základní",K287,0)</f>
        <v>0</v>
      </c>
      <c r="BF287" s="154">
        <f>IF(O287="snížená",K287,0)</f>
        <v>0</v>
      </c>
      <c r="BG287" s="154">
        <f>IF(O287="zákl. přenesená",K287,0)</f>
        <v>0</v>
      </c>
      <c r="BH287" s="154">
        <f>IF(O287="sníž. přenesená",K287,0)</f>
        <v>0</v>
      </c>
      <c r="BI287" s="154">
        <f>IF(O287="nulová",K287,0)</f>
        <v>0</v>
      </c>
      <c r="BJ287" s="16" t="s">
        <v>100</v>
      </c>
      <c r="BK287" s="154">
        <f>ROUND(P287*H287,2)</f>
        <v>0</v>
      </c>
      <c r="BL287" s="16" t="s">
        <v>172</v>
      </c>
      <c r="BM287" s="266" t="s">
        <v>575</v>
      </c>
    </row>
    <row r="288" s="2" customFormat="1">
      <c r="A288" s="42"/>
      <c r="B288" s="43"/>
      <c r="C288" s="44"/>
      <c r="D288" s="267" t="s">
        <v>174</v>
      </c>
      <c r="E288" s="44"/>
      <c r="F288" s="268" t="s">
        <v>576</v>
      </c>
      <c r="G288" s="44"/>
      <c r="H288" s="44"/>
      <c r="I288" s="222"/>
      <c r="J288" s="222"/>
      <c r="K288" s="44"/>
      <c r="L288" s="44"/>
      <c r="M288" s="45"/>
      <c r="N288" s="269"/>
      <c r="O288" s="270"/>
      <c r="P288" s="95"/>
      <c r="Q288" s="95"/>
      <c r="R288" s="95"/>
      <c r="S288" s="95"/>
      <c r="T288" s="95"/>
      <c r="U288" s="95"/>
      <c r="V288" s="95"/>
      <c r="W288" s="95"/>
      <c r="X288" s="96"/>
      <c r="Y288" s="42"/>
      <c r="Z288" s="42"/>
      <c r="AA288" s="42"/>
      <c r="AB288" s="42"/>
      <c r="AC288" s="42"/>
      <c r="AD288" s="42"/>
      <c r="AE288" s="42"/>
      <c r="AT288" s="16" t="s">
        <v>174</v>
      </c>
      <c r="AU288" s="16" t="s">
        <v>22</v>
      </c>
    </row>
    <row r="289" s="2" customFormat="1">
      <c r="A289" s="42"/>
      <c r="B289" s="43"/>
      <c r="C289" s="44"/>
      <c r="D289" s="267" t="s">
        <v>182</v>
      </c>
      <c r="E289" s="44"/>
      <c r="F289" s="268" t="s">
        <v>569</v>
      </c>
      <c r="G289" s="44"/>
      <c r="H289" s="44"/>
      <c r="I289" s="222"/>
      <c r="J289" s="222"/>
      <c r="K289" s="44"/>
      <c r="L289" s="44"/>
      <c r="M289" s="45"/>
      <c r="N289" s="269"/>
      <c r="O289" s="270"/>
      <c r="P289" s="95"/>
      <c r="Q289" s="95"/>
      <c r="R289" s="95"/>
      <c r="S289" s="95"/>
      <c r="T289" s="95"/>
      <c r="U289" s="95"/>
      <c r="V289" s="95"/>
      <c r="W289" s="95"/>
      <c r="X289" s="96"/>
      <c r="Y289" s="42"/>
      <c r="Z289" s="42"/>
      <c r="AA289" s="42"/>
      <c r="AB289" s="42"/>
      <c r="AC289" s="42"/>
      <c r="AD289" s="42"/>
      <c r="AE289" s="42"/>
      <c r="AT289" s="16" t="s">
        <v>182</v>
      </c>
      <c r="AU289" s="16" t="s">
        <v>22</v>
      </c>
    </row>
    <row r="290" s="13" customFormat="1">
      <c r="A290" s="13"/>
      <c r="B290" s="281"/>
      <c r="C290" s="282"/>
      <c r="D290" s="267" t="s">
        <v>184</v>
      </c>
      <c r="E290" s="283" t="s">
        <v>1</v>
      </c>
      <c r="F290" s="284" t="s">
        <v>570</v>
      </c>
      <c r="G290" s="282"/>
      <c r="H290" s="285">
        <v>7.6399999999999997</v>
      </c>
      <c r="I290" s="286"/>
      <c r="J290" s="286"/>
      <c r="K290" s="282"/>
      <c r="L290" s="282"/>
      <c r="M290" s="287"/>
      <c r="N290" s="288"/>
      <c r="O290" s="289"/>
      <c r="P290" s="289"/>
      <c r="Q290" s="289"/>
      <c r="R290" s="289"/>
      <c r="S290" s="289"/>
      <c r="T290" s="289"/>
      <c r="U290" s="289"/>
      <c r="V290" s="289"/>
      <c r="W290" s="289"/>
      <c r="X290" s="290"/>
      <c r="Y290" s="13"/>
      <c r="Z290" s="13"/>
      <c r="AA290" s="13"/>
      <c r="AB290" s="13"/>
      <c r="AC290" s="13"/>
      <c r="AD290" s="13"/>
      <c r="AE290" s="13"/>
      <c r="AT290" s="291" t="s">
        <v>184</v>
      </c>
      <c r="AU290" s="291" t="s">
        <v>22</v>
      </c>
      <c r="AV290" s="13" t="s">
        <v>22</v>
      </c>
      <c r="AW290" s="13" t="s">
        <v>5</v>
      </c>
      <c r="AX290" s="13" t="s">
        <v>93</v>
      </c>
      <c r="AY290" s="291" t="s">
        <v>165</v>
      </c>
    </row>
    <row r="291" s="13" customFormat="1">
      <c r="A291" s="13"/>
      <c r="B291" s="281"/>
      <c r="C291" s="282"/>
      <c r="D291" s="267" t="s">
        <v>184</v>
      </c>
      <c r="E291" s="283" t="s">
        <v>1</v>
      </c>
      <c r="F291" s="284" t="s">
        <v>571</v>
      </c>
      <c r="G291" s="282"/>
      <c r="H291" s="285">
        <v>0.46999999999999997</v>
      </c>
      <c r="I291" s="286"/>
      <c r="J291" s="286"/>
      <c r="K291" s="282"/>
      <c r="L291" s="282"/>
      <c r="M291" s="287"/>
      <c r="N291" s="288"/>
      <c r="O291" s="289"/>
      <c r="P291" s="289"/>
      <c r="Q291" s="289"/>
      <c r="R291" s="289"/>
      <c r="S291" s="289"/>
      <c r="T291" s="289"/>
      <c r="U291" s="289"/>
      <c r="V291" s="289"/>
      <c r="W291" s="289"/>
      <c r="X291" s="290"/>
      <c r="Y291" s="13"/>
      <c r="Z291" s="13"/>
      <c r="AA291" s="13"/>
      <c r="AB291" s="13"/>
      <c r="AC291" s="13"/>
      <c r="AD291" s="13"/>
      <c r="AE291" s="13"/>
      <c r="AT291" s="291" t="s">
        <v>184</v>
      </c>
      <c r="AU291" s="291" t="s">
        <v>22</v>
      </c>
      <c r="AV291" s="13" t="s">
        <v>22</v>
      </c>
      <c r="AW291" s="13" t="s">
        <v>5</v>
      </c>
      <c r="AX291" s="13" t="s">
        <v>93</v>
      </c>
      <c r="AY291" s="291" t="s">
        <v>165</v>
      </c>
    </row>
    <row r="292" s="14" customFormat="1">
      <c r="A292" s="14"/>
      <c r="B292" s="292"/>
      <c r="C292" s="293"/>
      <c r="D292" s="267" t="s">
        <v>184</v>
      </c>
      <c r="E292" s="294" t="s">
        <v>1</v>
      </c>
      <c r="F292" s="295" t="s">
        <v>455</v>
      </c>
      <c r="G292" s="293"/>
      <c r="H292" s="296">
        <v>8.1099999999999994</v>
      </c>
      <c r="I292" s="297"/>
      <c r="J292" s="297"/>
      <c r="K292" s="293"/>
      <c r="L292" s="293"/>
      <c r="M292" s="298"/>
      <c r="N292" s="299"/>
      <c r="O292" s="300"/>
      <c r="P292" s="300"/>
      <c r="Q292" s="300"/>
      <c r="R292" s="300"/>
      <c r="S292" s="300"/>
      <c r="T292" s="300"/>
      <c r="U292" s="300"/>
      <c r="V292" s="300"/>
      <c r="W292" s="300"/>
      <c r="X292" s="301"/>
      <c r="Y292" s="14"/>
      <c r="Z292" s="14"/>
      <c r="AA292" s="14"/>
      <c r="AB292" s="14"/>
      <c r="AC292" s="14"/>
      <c r="AD292" s="14"/>
      <c r="AE292" s="14"/>
      <c r="AT292" s="302" t="s">
        <v>184</v>
      </c>
      <c r="AU292" s="302" t="s">
        <v>22</v>
      </c>
      <c r="AV292" s="14" t="s">
        <v>172</v>
      </c>
      <c r="AW292" s="14" t="s">
        <v>5</v>
      </c>
      <c r="AX292" s="14" t="s">
        <v>100</v>
      </c>
      <c r="AY292" s="302" t="s">
        <v>165</v>
      </c>
    </row>
    <row r="293" s="2" customFormat="1" ht="14.4" customHeight="1">
      <c r="A293" s="42"/>
      <c r="B293" s="43"/>
      <c r="C293" s="271" t="s">
        <v>577</v>
      </c>
      <c r="D293" s="271" t="s">
        <v>176</v>
      </c>
      <c r="E293" s="272" t="s">
        <v>578</v>
      </c>
      <c r="F293" s="273" t="s">
        <v>579</v>
      </c>
      <c r="G293" s="274" t="s">
        <v>459</v>
      </c>
      <c r="H293" s="275">
        <v>12.988</v>
      </c>
      <c r="I293" s="276"/>
      <c r="J293" s="277"/>
      <c r="K293" s="278">
        <f>ROUND(P293*H293,2)</f>
        <v>0</v>
      </c>
      <c r="L293" s="273" t="s">
        <v>1</v>
      </c>
      <c r="M293" s="279"/>
      <c r="N293" s="280" t="s">
        <v>1</v>
      </c>
      <c r="O293" s="262" t="s">
        <v>56</v>
      </c>
      <c r="P293" s="263">
        <f>I293+J293</f>
        <v>0</v>
      </c>
      <c r="Q293" s="263">
        <f>ROUND(I293*H293,2)</f>
        <v>0</v>
      </c>
      <c r="R293" s="263">
        <f>ROUND(J293*H293,2)</f>
        <v>0</v>
      </c>
      <c r="S293" s="95"/>
      <c r="T293" s="264">
        <f>S293*H293</f>
        <v>0</v>
      </c>
      <c r="U293" s="264">
        <v>0</v>
      </c>
      <c r="V293" s="264">
        <f>U293*H293</f>
        <v>0</v>
      </c>
      <c r="W293" s="264">
        <v>0</v>
      </c>
      <c r="X293" s="265">
        <f>W293*H293</f>
        <v>0</v>
      </c>
      <c r="Y293" s="42"/>
      <c r="Z293" s="42"/>
      <c r="AA293" s="42"/>
      <c r="AB293" s="42"/>
      <c r="AC293" s="42"/>
      <c r="AD293" s="42"/>
      <c r="AE293" s="42"/>
      <c r="AR293" s="266" t="s">
        <v>180</v>
      </c>
      <c r="AT293" s="266" t="s">
        <v>176</v>
      </c>
      <c r="AU293" s="266" t="s">
        <v>22</v>
      </c>
      <c r="AY293" s="16" t="s">
        <v>165</v>
      </c>
      <c r="BE293" s="154">
        <f>IF(O293="základní",K293,0)</f>
        <v>0</v>
      </c>
      <c r="BF293" s="154">
        <f>IF(O293="snížená",K293,0)</f>
        <v>0</v>
      </c>
      <c r="BG293" s="154">
        <f>IF(O293="zákl. přenesená",K293,0)</f>
        <v>0</v>
      </c>
      <c r="BH293" s="154">
        <f>IF(O293="sníž. přenesená",K293,0)</f>
        <v>0</v>
      </c>
      <c r="BI293" s="154">
        <f>IF(O293="nulová",K293,0)</f>
        <v>0</v>
      </c>
      <c r="BJ293" s="16" t="s">
        <v>100</v>
      </c>
      <c r="BK293" s="154">
        <f>ROUND(P293*H293,2)</f>
        <v>0</v>
      </c>
      <c r="BL293" s="16" t="s">
        <v>172</v>
      </c>
      <c r="BM293" s="266" t="s">
        <v>580</v>
      </c>
    </row>
    <row r="294" s="13" customFormat="1">
      <c r="A294" s="13"/>
      <c r="B294" s="281"/>
      <c r="C294" s="282"/>
      <c r="D294" s="267" t="s">
        <v>184</v>
      </c>
      <c r="E294" s="283" t="s">
        <v>1</v>
      </c>
      <c r="F294" s="284" t="s">
        <v>581</v>
      </c>
      <c r="G294" s="282"/>
      <c r="H294" s="285">
        <v>12.988</v>
      </c>
      <c r="I294" s="286"/>
      <c r="J294" s="286"/>
      <c r="K294" s="282"/>
      <c r="L294" s="282"/>
      <c r="M294" s="287"/>
      <c r="N294" s="288"/>
      <c r="O294" s="289"/>
      <c r="P294" s="289"/>
      <c r="Q294" s="289"/>
      <c r="R294" s="289"/>
      <c r="S294" s="289"/>
      <c r="T294" s="289"/>
      <c r="U294" s="289"/>
      <c r="V294" s="289"/>
      <c r="W294" s="289"/>
      <c r="X294" s="290"/>
      <c r="Y294" s="13"/>
      <c r="Z294" s="13"/>
      <c r="AA294" s="13"/>
      <c r="AB294" s="13"/>
      <c r="AC294" s="13"/>
      <c r="AD294" s="13"/>
      <c r="AE294" s="13"/>
      <c r="AT294" s="291" t="s">
        <v>184</v>
      </c>
      <c r="AU294" s="291" t="s">
        <v>22</v>
      </c>
      <c r="AV294" s="13" t="s">
        <v>22</v>
      </c>
      <c r="AW294" s="13" t="s">
        <v>5</v>
      </c>
      <c r="AX294" s="13" t="s">
        <v>100</v>
      </c>
      <c r="AY294" s="291" t="s">
        <v>165</v>
      </c>
    </row>
    <row r="295" s="2" customFormat="1" ht="14.4" customHeight="1">
      <c r="A295" s="42"/>
      <c r="B295" s="43"/>
      <c r="C295" s="271" t="s">
        <v>582</v>
      </c>
      <c r="D295" s="271" t="s">
        <v>176</v>
      </c>
      <c r="E295" s="272" t="s">
        <v>583</v>
      </c>
      <c r="F295" s="273" t="s">
        <v>584</v>
      </c>
      <c r="G295" s="274" t="s">
        <v>459</v>
      </c>
      <c r="H295" s="275">
        <v>0.79900000000000004</v>
      </c>
      <c r="I295" s="276"/>
      <c r="J295" s="277"/>
      <c r="K295" s="278">
        <f>ROUND(P295*H295,2)</f>
        <v>0</v>
      </c>
      <c r="L295" s="273" t="s">
        <v>1</v>
      </c>
      <c r="M295" s="279"/>
      <c r="N295" s="280" t="s">
        <v>1</v>
      </c>
      <c r="O295" s="262" t="s">
        <v>56</v>
      </c>
      <c r="P295" s="263">
        <f>I295+J295</f>
        <v>0</v>
      </c>
      <c r="Q295" s="263">
        <f>ROUND(I295*H295,2)</f>
        <v>0</v>
      </c>
      <c r="R295" s="263">
        <f>ROUND(J295*H295,2)</f>
        <v>0</v>
      </c>
      <c r="S295" s="95"/>
      <c r="T295" s="264">
        <f>S295*H295</f>
        <v>0</v>
      </c>
      <c r="U295" s="264">
        <v>0</v>
      </c>
      <c r="V295" s="264">
        <f>U295*H295</f>
        <v>0</v>
      </c>
      <c r="W295" s="264">
        <v>0</v>
      </c>
      <c r="X295" s="265">
        <f>W295*H295</f>
        <v>0</v>
      </c>
      <c r="Y295" s="42"/>
      <c r="Z295" s="42"/>
      <c r="AA295" s="42"/>
      <c r="AB295" s="42"/>
      <c r="AC295" s="42"/>
      <c r="AD295" s="42"/>
      <c r="AE295" s="42"/>
      <c r="AR295" s="266" t="s">
        <v>180</v>
      </c>
      <c r="AT295" s="266" t="s">
        <v>176</v>
      </c>
      <c r="AU295" s="266" t="s">
        <v>22</v>
      </c>
      <c r="AY295" s="16" t="s">
        <v>165</v>
      </c>
      <c r="BE295" s="154">
        <f>IF(O295="základní",K295,0)</f>
        <v>0</v>
      </c>
      <c r="BF295" s="154">
        <f>IF(O295="snížená",K295,0)</f>
        <v>0</v>
      </c>
      <c r="BG295" s="154">
        <f>IF(O295="zákl. přenesená",K295,0)</f>
        <v>0</v>
      </c>
      <c r="BH295" s="154">
        <f>IF(O295="sníž. přenesená",K295,0)</f>
        <v>0</v>
      </c>
      <c r="BI295" s="154">
        <f>IF(O295="nulová",K295,0)</f>
        <v>0</v>
      </c>
      <c r="BJ295" s="16" t="s">
        <v>100</v>
      </c>
      <c r="BK295" s="154">
        <f>ROUND(P295*H295,2)</f>
        <v>0</v>
      </c>
      <c r="BL295" s="16" t="s">
        <v>172</v>
      </c>
      <c r="BM295" s="266" t="s">
        <v>585</v>
      </c>
    </row>
    <row r="296" s="13" customFormat="1">
      <c r="A296" s="13"/>
      <c r="B296" s="281"/>
      <c r="C296" s="282"/>
      <c r="D296" s="267" t="s">
        <v>184</v>
      </c>
      <c r="E296" s="283" t="s">
        <v>1</v>
      </c>
      <c r="F296" s="284" t="s">
        <v>586</v>
      </c>
      <c r="G296" s="282"/>
      <c r="H296" s="285">
        <v>0.79900000000000004</v>
      </c>
      <c r="I296" s="286"/>
      <c r="J296" s="286"/>
      <c r="K296" s="282"/>
      <c r="L296" s="282"/>
      <c r="M296" s="287"/>
      <c r="N296" s="288"/>
      <c r="O296" s="289"/>
      <c r="P296" s="289"/>
      <c r="Q296" s="289"/>
      <c r="R296" s="289"/>
      <c r="S296" s="289"/>
      <c r="T296" s="289"/>
      <c r="U296" s="289"/>
      <c r="V296" s="289"/>
      <c r="W296" s="289"/>
      <c r="X296" s="290"/>
      <c r="Y296" s="13"/>
      <c r="Z296" s="13"/>
      <c r="AA296" s="13"/>
      <c r="AB296" s="13"/>
      <c r="AC296" s="13"/>
      <c r="AD296" s="13"/>
      <c r="AE296" s="13"/>
      <c r="AT296" s="291" t="s">
        <v>184</v>
      </c>
      <c r="AU296" s="291" t="s">
        <v>22</v>
      </c>
      <c r="AV296" s="13" t="s">
        <v>22</v>
      </c>
      <c r="AW296" s="13" t="s">
        <v>5</v>
      </c>
      <c r="AX296" s="13" t="s">
        <v>100</v>
      </c>
      <c r="AY296" s="291" t="s">
        <v>165</v>
      </c>
    </row>
    <row r="297" s="2" customFormat="1" ht="14.4" customHeight="1">
      <c r="A297" s="42"/>
      <c r="B297" s="43"/>
      <c r="C297" s="271" t="s">
        <v>587</v>
      </c>
      <c r="D297" s="271" t="s">
        <v>176</v>
      </c>
      <c r="E297" s="272" t="s">
        <v>588</v>
      </c>
      <c r="F297" s="273" t="s">
        <v>589</v>
      </c>
      <c r="G297" s="274" t="s">
        <v>459</v>
      </c>
      <c r="H297" s="275">
        <v>3</v>
      </c>
      <c r="I297" s="276"/>
      <c r="J297" s="277"/>
      <c r="K297" s="278">
        <f>ROUND(P297*H297,2)</f>
        <v>0</v>
      </c>
      <c r="L297" s="273" t="s">
        <v>1</v>
      </c>
      <c r="M297" s="279"/>
      <c r="N297" s="280" t="s">
        <v>1</v>
      </c>
      <c r="O297" s="262" t="s">
        <v>56</v>
      </c>
      <c r="P297" s="263">
        <f>I297+J297</f>
        <v>0</v>
      </c>
      <c r="Q297" s="263">
        <f>ROUND(I297*H297,2)</f>
        <v>0</v>
      </c>
      <c r="R297" s="263">
        <f>ROUND(J297*H297,2)</f>
        <v>0</v>
      </c>
      <c r="S297" s="95"/>
      <c r="T297" s="264">
        <f>S297*H297</f>
        <v>0</v>
      </c>
      <c r="U297" s="264">
        <v>0</v>
      </c>
      <c r="V297" s="264">
        <f>U297*H297</f>
        <v>0</v>
      </c>
      <c r="W297" s="264">
        <v>0</v>
      </c>
      <c r="X297" s="265">
        <f>W297*H297</f>
        <v>0</v>
      </c>
      <c r="Y297" s="42"/>
      <c r="Z297" s="42"/>
      <c r="AA297" s="42"/>
      <c r="AB297" s="42"/>
      <c r="AC297" s="42"/>
      <c r="AD297" s="42"/>
      <c r="AE297" s="42"/>
      <c r="AR297" s="266" t="s">
        <v>180</v>
      </c>
      <c r="AT297" s="266" t="s">
        <v>176</v>
      </c>
      <c r="AU297" s="266" t="s">
        <v>22</v>
      </c>
      <c r="AY297" s="16" t="s">
        <v>165</v>
      </c>
      <c r="BE297" s="154">
        <f>IF(O297="základní",K297,0)</f>
        <v>0</v>
      </c>
      <c r="BF297" s="154">
        <f>IF(O297="snížená",K297,0)</f>
        <v>0</v>
      </c>
      <c r="BG297" s="154">
        <f>IF(O297="zákl. přenesená",K297,0)</f>
        <v>0</v>
      </c>
      <c r="BH297" s="154">
        <f>IF(O297="sníž. přenesená",K297,0)</f>
        <v>0</v>
      </c>
      <c r="BI297" s="154">
        <f>IF(O297="nulová",K297,0)</f>
        <v>0</v>
      </c>
      <c r="BJ297" s="16" t="s">
        <v>100</v>
      </c>
      <c r="BK297" s="154">
        <f>ROUND(P297*H297,2)</f>
        <v>0</v>
      </c>
      <c r="BL297" s="16" t="s">
        <v>172</v>
      </c>
      <c r="BM297" s="266" t="s">
        <v>590</v>
      </c>
    </row>
    <row r="298" s="2" customFormat="1">
      <c r="A298" s="42"/>
      <c r="B298" s="43"/>
      <c r="C298" s="44"/>
      <c r="D298" s="267" t="s">
        <v>182</v>
      </c>
      <c r="E298" s="44"/>
      <c r="F298" s="268" t="s">
        <v>591</v>
      </c>
      <c r="G298" s="44"/>
      <c r="H298" s="44"/>
      <c r="I298" s="222"/>
      <c r="J298" s="222"/>
      <c r="K298" s="44"/>
      <c r="L298" s="44"/>
      <c r="M298" s="45"/>
      <c r="N298" s="269"/>
      <c r="O298" s="270"/>
      <c r="P298" s="95"/>
      <c r="Q298" s="95"/>
      <c r="R298" s="95"/>
      <c r="S298" s="95"/>
      <c r="T298" s="95"/>
      <c r="U298" s="95"/>
      <c r="V298" s="95"/>
      <c r="W298" s="95"/>
      <c r="X298" s="96"/>
      <c r="Y298" s="42"/>
      <c r="Z298" s="42"/>
      <c r="AA298" s="42"/>
      <c r="AB298" s="42"/>
      <c r="AC298" s="42"/>
      <c r="AD298" s="42"/>
      <c r="AE298" s="42"/>
      <c r="AT298" s="16" t="s">
        <v>182</v>
      </c>
      <c r="AU298" s="16" t="s">
        <v>22</v>
      </c>
    </row>
    <row r="299" s="13" customFormat="1">
      <c r="A299" s="13"/>
      <c r="B299" s="281"/>
      <c r="C299" s="282"/>
      <c r="D299" s="267" t="s">
        <v>184</v>
      </c>
      <c r="E299" s="283" t="s">
        <v>1</v>
      </c>
      <c r="F299" s="284" t="s">
        <v>592</v>
      </c>
      <c r="G299" s="282"/>
      <c r="H299" s="285">
        <v>3</v>
      </c>
      <c r="I299" s="286"/>
      <c r="J299" s="286"/>
      <c r="K299" s="282"/>
      <c r="L299" s="282"/>
      <c r="M299" s="287"/>
      <c r="N299" s="288"/>
      <c r="O299" s="289"/>
      <c r="P299" s="289"/>
      <c r="Q299" s="289"/>
      <c r="R299" s="289"/>
      <c r="S299" s="289"/>
      <c r="T299" s="289"/>
      <c r="U299" s="289"/>
      <c r="V299" s="289"/>
      <c r="W299" s="289"/>
      <c r="X299" s="290"/>
      <c r="Y299" s="13"/>
      <c r="Z299" s="13"/>
      <c r="AA299" s="13"/>
      <c r="AB299" s="13"/>
      <c r="AC299" s="13"/>
      <c r="AD299" s="13"/>
      <c r="AE299" s="13"/>
      <c r="AT299" s="291" t="s">
        <v>184</v>
      </c>
      <c r="AU299" s="291" t="s">
        <v>22</v>
      </c>
      <c r="AV299" s="13" t="s">
        <v>22</v>
      </c>
      <c r="AW299" s="13" t="s">
        <v>5</v>
      </c>
      <c r="AX299" s="13" t="s">
        <v>100</v>
      </c>
      <c r="AY299" s="291" t="s">
        <v>165</v>
      </c>
    </row>
    <row r="300" s="2" customFormat="1" ht="14.4" customHeight="1">
      <c r="A300" s="42"/>
      <c r="B300" s="43"/>
      <c r="C300" s="271" t="s">
        <v>593</v>
      </c>
      <c r="D300" s="271" t="s">
        <v>176</v>
      </c>
      <c r="E300" s="272" t="s">
        <v>594</v>
      </c>
      <c r="F300" s="273" t="s">
        <v>595</v>
      </c>
      <c r="G300" s="274" t="s">
        <v>170</v>
      </c>
      <c r="H300" s="275">
        <v>20</v>
      </c>
      <c r="I300" s="276"/>
      <c r="J300" s="277"/>
      <c r="K300" s="278">
        <f>ROUND(P300*H300,2)</f>
        <v>0</v>
      </c>
      <c r="L300" s="273" t="s">
        <v>1</v>
      </c>
      <c r="M300" s="279"/>
      <c r="N300" s="280" t="s">
        <v>1</v>
      </c>
      <c r="O300" s="262" t="s">
        <v>56</v>
      </c>
      <c r="P300" s="263">
        <f>I300+J300</f>
        <v>0</v>
      </c>
      <c r="Q300" s="263">
        <f>ROUND(I300*H300,2)</f>
        <v>0</v>
      </c>
      <c r="R300" s="263">
        <f>ROUND(J300*H300,2)</f>
        <v>0</v>
      </c>
      <c r="S300" s="95"/>
      <c r="T300" s="264">
        <f>S300*H300</f>
        <v>0</v>
      </c>
      <c r="U300" s="264">
        <v>0</v>
      </c>
      <c r="V300" s="264">
        <f>U300*H300</f>
        <v>0</v>
      </c>
      <c r="W300" s="264">
        <v>0</v>
      </c>
      <c r="X300" s="265">
        <f>W300*H300</f>
        <v>0</v>
      </c>
      <c r="Y300" s="42"/>
      <c r="Z300" s="42"/>
      <c r="AA300" s="42"/>
      <c r="AB300" s="42"/>
      <c r="AC300" s="42"/>
      <c r="AD300" s="42"/>
      <c r="AE300" s="42"/>
      <c r="AR300" s="266" t="s">
        <v>180</v>
      </c>
      <c r="AT300" s="266" t="s">
        <v>176</v>
      </c>
      <c r="AU300" s="266" t="s">
        <v>22</v>
      </c>
      <c r="AY300" s="16" t="s">
        <v>165</v>
      </c>
      <c r="BE300" s="154">
        <f>IF(O300="základní",K300,0)</f>
        <v>0</v>
      </c>
      <c r="BF300" s="154">
        <f>IF(O300="snížená",K300,0)</f>
        <v>0</v>
      </c>
      <c r="BG300" s="154">
        <f>IF(O300="zákl. přenesená",K300,0)</f>
        <v>0</v>
      </c>
      <c r="BH300" s="154">
        <f>IF(O300="sníž. přenesená",K300,0)</f>
        <v>0</v>
      </c>
      <c r="BI300" s="154">
        <f>IF(O300="nulová",K300,0)</f>
        <v>0</v>
      </c>
      <c r="BJ300" s="16" t="s">
        <v>100</v>
      </c>
      <c r="BK300" s="154">
        <f>ROUND(P300*H300,2)</f>
        <v>0</v>
      </c>
      <c r="BL300" s="16" t="s">
        <v>172</v>
      </c>
      <c r="BM300" s="266" t="s">
        <v>596</v>
      </c>
    </row>
    <row r="301" s="2" customFormat="1" ht="24.15" customHeight="1">
      <c r="A301" s="42"/>
      <c r="B301" s="43"/>
      <c r="C301" s="254" t="s">
        <v>597</v>
      </c>
      <c r="D301" s="254" t="s">
        <v>167</v>
      </c>
      <c r="E301" s="255" t="s">
        <v>598</v>
      </c>
      <c r="F301" s="256" t="s">
        <v>599</v>
      </c>
      <c r="G301" s="257" t="s">
        <v>427</v>
      </c>
      <c r="H301" s="258">
        <v>169.59999999999999</v>
      </c>
      <c r="I301" s="259"/>
      <c r="J301" s="259"/>
      <c r="K301" s="260">
        <f>ROUND(P301*H301,2)</f>
        <v>0</v>
      </c>
      <c r="L301" s="256" t="s">
        <v>171</v>
      </c>
      <c r="M301" s="45"/>
      <c r="N301" s="261" t="s">
        <v>1</v>
      </c>
      <c r="O301" s="262" t="s">
        <v>56</v>
      </c>
      <c r="P301" s="263">
        <f>I301+J301</f>
        <v>0</v>
      </c>
      <c r="Q301" s="263">
        <f>ROUND(I301*H301,2)</f>
        <v>0</v>
      </c>
      <c r="R301" s="263">
        <f>ROUND(J301*H301,2)</f>
        <v>0</v>
      </c>
      <c r="S301" s="95"/>
      <c r="T301" s="264">
        <f>S301*H301</f>
        <v>0</v>
      </c>
      <c r="U301" s="264">
        <v>0</v>
      </c>
      <c r="V301" s="264">
        <f>U301*H301</f>
        <v>0</v>
      </c>
      <c r="W301" s="264">
        <v>0</v>
      </c>
      <c r="X301" s="265">
        <f>W301*H301</f>
        <v>0</v>
      </c>
      <c r="Y301" s="42"/>
      <c r="Z301" s="42"/>
      <c r="AA301" s="42"/>
      <c r="AB301" s="42"/>
      <c r="AC301" s="42"/>
      <c r="AD301" s="42"/>
      <c r="AE301" s="42"/>
      <c r="AR301" s="266" t="s">
        <v>172</v>
      </c>
      <c r="AT301" s="266" t="s">
        <v>167</v>
      </c>
      <c r="AU301" s="266" t="s">
        <v>22</v>
      </c>
      <c r="AY301" s="16" t="s">
        <v>165</v>
      </c>
      <c r="BE301" s="154">
        <f>IF(O301="základní",K301,0)</f>
        <v>0</v>
      </c>
      <c r="BF301" s="154">
        <f>IF(O301="snížená",K301,0)</f>
        <v>0</v>
      </c>
      <c r="BG301" s="154">
        <f>IF(O301="zákl. přenesená",K301,0)</f>
        <v>0</v>
      </c>
      <c r="BH301" s="154">
        <f>IF(O301="sníž. přenesená",K301,0)</f>
        <v>0</v>
      </c>
      <c r="BI301" s="154">
        <f>IF(O301="nulová",K301,0)</f>
        <v>0</v>
      </c>
      <c r="BJ301" s="16" t="s">
        <v>100</v>
      </c>
      <c r="BK301" s="154">
        <f>ROUND(P301*H301,2)</f>
        <v>0</v>
      </c>
      <c r="BL301" s="16" t="s">
        <v>172</v>
      </c>
      <c r="BM301" s="266" t="s">
        <v>600</v>
      </c>
    </row>
    <row r="302" s="2" customFormat="1">
      <c r="A302" s="42"/>
      <c r="B302" s="43"/>
      <c r="C302" s="44"/>
      <c r="D302" s="267" t="s">
        <v>174</v>
      </c>
      <c r="E302" s="44"/>
      <c r="F302" s="268" t="s">
        <v>601</v>
      </c>
      <c r="G302" s="44"/>
      <c r="H302" s="44"/>
      <c r="I302" s="222"/>
      <c r="J302" s="222"/>
      <c r="K302" s="44"/>
      <c r="L302" s="44"/>
      <c r="M302" s="45"/>
      <c r="N302" s="269"/>
      <c r="O302" s="270"/>
      <c r="P302" s="95"/>
      <c r="Q302" s="95"/>
      <c r="R302" s="95"/>
      <c r="S302" s="95"/>
      <c r="T302" s="95"/>
      <c r="U302" s="95"/>
      <c r="V302" s="95"/>
      <c r="W302" s="95"/>
      <c r="X302" s="96"/>
      <c r="Y302" s="42"/>
      <c r="Z302" s="42"/>
      <c r="AA302" s="42"/>
      <c r="AB302" s="42"/>
      <c r="AC302" s="42"/>
      <c r="AD302" s="42"/>
      <c r="AE302" s="42"/>
      <c r="AT302" s="16" t="s">
        <v>174</v>
      </c>
      <c r="AU302" s="16" t="s">
        <v>22</v>
      </c>
    </row>
    <row r="303" s="2" customFormat="1">
      <c r="A303" s="42"/>
      <c r="B303" s="43"/>
      <c r="C303" s="44"/>
      <c r="D303" s="267" t="s">
        <v>182</v>
      </c>
      <c r="E303" s="44"/>
      <c r="F303" s="268" t="s">
        <v>602</v>
      </c>
      <c r="G303" s="44"/>
      <c r="H303" s="44"/>
      <c r="I303" s="222"/>
      <c r="J303" s="222"/>
      <c r="K303" s="44"/>
      <c r="L303" s="44"/>
      <c r="M303" s="45"/>
      <c r="N303" s="269"/>
      <c r="O303" s="270"/>
      <c r="P303" s="95"/>
      <c r="Q303" s="95"/>
      <c r="R303" s="95"/>
      <c r="S303" s="95"/>
      <c r="T303" s="95"/>
      <c r="U303" s="95"/>
      <c r="V303" s="95"/>
      <c r="W303" s="95"/>
      <c r="X303" s="96"/>
      <c r="Y303" s="42"/>
      <c r="Z303" s="42"/>
      <c r="AA303" s="42"/>
      <c r="AB303" s="42"/>
      <c r="AC303" s="42"/>
      <c r="AD303" s="42"/>
      <c r="AE303" s="42"/>
      <c r="AT303" s="16" t="s">
        <v>182</v>
      </c>
      <c r="AU303" s="16" t="s">
        <v>22</v>
      </c>
    </row>
    <row r="304" s="2" customFormat="1" ht="24.15" customHeight="1">
      <c r="A304" s="42"/>
      <c r="B304" s="43"/>
      <c r="C304" s="254" t="s">
        <v>603</v>
      </c>
      <c r="D304" s="254" t="s">
        <v>167</v>
      </c>
      <c r="E304" s="255" t="s">
        <v>604</v>
      </c>
      <c r="F304" s="256" t="s">
        <v>605</v>
      </c>
      <c r="G304" s="257" t="s">
        <v>427</v>
      </c>
      <c r="H304" s="258">
        <v>169.59999999999999</v>
      </c>
      <c r="I304" s="259"/>
      <c r="J304" s="259"/>
      <c r="K304" s="260">
        <f>ROUND(P304*H304,2)</f>
        <v>0</v>
      </c>
      <c r="L304" s="256" t="s">
        <v>171</v>
      </c>
      <c r="M304" s="45"/>
      <c r="N304" s="261" t="s">
        <v>1</v>
      </c>
      <c r="O304" s="262" t="s">
        <v>56</v>
      </c>
      <c r="P304" s="263">
        <f>I304+J304</f>
        <v>0</v>
      </c>
      <c r="Q304" s="263">
        <f>ROUND(I304*H304,2)</f>
        <v>0</v>
      </c>
      <c r="R304" s="263">
        <f>ROUND(J304*H304,2)</f>
        <v>0</v>
      </c>
      <c r="S304" s="95"/>
      <c r="T304" s="264">
        <f>S304*H304</f>
        <v>0</v>
      </c>
      <c r="U304" s="264">
        <v>0</v>
      </c>
      <c r="V304" s="264">
        <f>U304*H304</f>
        <v>0</v>
      </c>
      <c r="W304" s="264">
        <v>0</v>
      </c>
      <c r="X304" s="265">
        <f>W304*H304</f>
        <v>0</v>
      </c>
      <c r="Y304" s="42"/>
      <c r="Z304" s="42"/>
      <c r="AA304" s="42"/>
      <c r="AB304" s="42"/>
      <c r="AC304" s="42"/>
      <c r="AD304" s="42"/>
      <c r="AE304" s="42"/>
      <c r="AR304" s="266" t="s">
        <v>172</v>
      </c>
      <c r="AT304" s="266" t="s">
        <v>167</v>
      </c>
      <c r="AU304" s="266" t="s">
        <v>22</v>
      </c>
      <c r="AY304" s="16" t="s">
        <v>165</v>
      </c>
      <c r="BE304" s="154">
        <f>IF(O304="základní",K304,0)</f>
        <v>0</v>
      </c>
      <c r="BF304" s="154">
        <f>IF(O304="snížená",K304,0)</f>
        <v>0</v>
      </c>
      <c r="BG304" s="154">
        <f>IF(O304="zákl. přenesená",K304,0)</f>
        <v>0</v>
      </c>
      <c r="BH304" s="154">
        <f>IF(O304="sníž. přenesená",K304,0)</f>
        <v>0</v>
      </c>
      <c r="BI304" s="154">
        <f>IF(O304="nulová",K304,0)</f>
        <v>0</v>
      </c>
      <c r="BJ304" s="16" t="s">
        <v>100</v>
      </c>
      <c r="BK304" s="154">
        <f>ROUND(P304*H304,2)</f>
        <v>0</v>
      </c>
      <c r="BL304" s="16" t="s">
        <v>172</v>
      </c>
      <c r="BM304" s="266" t="s">
        <v>606</v>
      </c>
    </row>
    <row r="305" s="2" customFormat="1">
      <c r="A305" s="42"/>
      <c r="B305" s="43"/>
      <c r="C305" s="44"/>
      <c r="D305" s="267" t="s">
        <v>174</v>
      </c>
      <c r="E305" s="44"/>
      <c r="F305" s="268" t="s">
        <v>601</v>
      </c>
      <c r="G305" s="44"/>
      <c r="H305" s="44"/>
      <c r="I305" s="222"/>
      <c r="J305" s="222"/>
      <c r="K305" s="44"/>
      <c r="L305" s="44"/>
      <c r="M305" s="45"/>
      <c r="N305" s="269"/>
      <c r="O305" s="270"/>
      <c r="P305" s="95"/>
      <c r="Q305" s="95"/>
      <c r="R305" s="95"/>
      <c r="S305" s="95"/>
      <c r="T305" s="95"/>
      <c r="U305" s="95"/>
      <c r="V305" s="95"/>
      <c r="W305" s="95"/>
      <c r="X305" s="96"/>
      <c r="Y305" s="42"/>
      <c r="Z305" s="42"/>
      <c r="AA305" s="42"/>
      <c r="AB305" s="42"/>
      <c r="AC305" s="42"/>
      <c r="AD305" s="42"/>
      <c r="AE305" s="42"/>
      <c r="AT305" s="16" t="s">
        <v>174</v>
      </c>
      <c r="AU305" s="16" t="s">
        <v>22</v>
      </c>
    </row>
    <row r="306" s="2" customFormat="1" ht="14.4" customHeight="1">
      <c r="A306" s="42"/>
      <c r="B306" s="43"/>
      <c r="C306" s="271" t="s">
        <v>607</v>
      </c>
      <c r="D306" s="271" t="s">
        <v>176</v>
      </c>
      <c r="E306" s="272" t="s">
        <v>608</v>
      </c>
      <c r="F306" s="273" t="s">
        <v>609</v>
      </c>
      <c r="G306" s="274" t="s">
        <v>179</v>
      </c>
      <c r="H306" s="275">
        <v>2.5379999999999998</v>
      </c>
      <c r="I306" s="276"/>
      <c r="J306" s="277"/>
      <c r="K306" s="278">
        <f>ROUND(P306*H306,2)</f>
        <v>0</v>
      </c>
      <c r="L306" s="273" t="s">
        <v>1</v>
      </c>
      <c r="M306" s="279"/>
      <c r="N306" s="280" t="s">
        <v>1</v>
      </c>
      <c r="O306" s="262" t="s">
        <v>56</v>
      </c>
      <c r="P306" s="263">
        <f>I306+J306</f>
        <v>0</v>
      </c>
      <c r="Q306" s="263">
        <f>ROUND(I306*H306,2)</f>
        <v>0</v>
      </c>
      <c r="R306" s="263">
        <f>ROUND(J306*H306,2)</f>
        <v>0</v>
      </c>
      <c r="S306" s="95"/>
      <c r="T306" s="264">
        <f>S306*H306</f>
        <v>0</v>
      </c>
      <c r="U306" s="264">
        <v>0</v>
      </c>
      <c r="V306" s="264">
        <f>U306*H306</f>
        <v>0</v>
      </c>
      <c r="W306" s="264">
        <v>0</v>
      </c>
      <c r="X306" s="265">
        <f>W306*H306</f>
        <v>0</v>
      </c>
      <c r="Y306" s="42"/>
      <c r="Z306" s="42"/>
      <c r="AA306" s="42"/>
      <c r="AB306" s="42"/>
      <c r="AC306" s="42"/>
      <c r="AD306" s="42"/>
      <c r="AE306" s="42"/>
      <c r="AR306" s="266" t="s">
        <v>180</v>
      </c>
      <c r="AT306" s="266" t="s">
        <v>176</v>
      </c>
      <c r="AU306" s="266" t="s">
        <v>22</v>
      </c>
      <c r="AY306" s="16" t="s">
        <v>165</v>
      </c>
      <c r="BE306" s="154">
        <f>IF(O306="základní",K306,0)</f>
        <v>0</v>
      </c>
      <c r="BF306" s="154">
        <f>IF(O306="snížená",K306,0)</f>
        <v>0</v>
      </c>
      <c r="BG306" s="154">
        <f>IF(O306="zákl. přenesená",K306,0)</f>
        <v>0</v>
      </c>
      <c r="BH306" s="154">
        <f>IF(O306="sníž. přenesená",K306,0)</f>
        <v>0</v>
      </c>
      <c r="BI306" s="154">
        <f>IF(O306="nulová",K306,0)</f>
        <v>0</v>
      </c>
      <c r="BJ306" s="16" t="s">
        <v>100</v>
      </c>
      <c r="BK306" s="154">
        <f>ROUND(P306*H306,2)</f>
        <v>0</v>
      </c>
      <c r="BL306" s="16" t="s">
        <v>172</v>
      </c>
      <c r="BM306" s="266" t="s">
        <v>610</v>
      </c>
    </row>
    <row r="307" s="2" customFormat="1">
      <c r="A307" s="42"/>
      <c r="B307" s="43"/>
      <c r="C307" s="44"/>
      <c r="D307" s="267" t="s">
        <v>182</v>
      </c>
      <c r="E307" s="44"/>
      <c r="F307" s="268" t="s">
        <v>611</v>
      </c>
      <c r="G307" s="44"/>
      <c r="H307" s="44"/>
      <c r="I307" s="222"/>
      <c r="J307" s="222"/>
      <c r="K307" s="44"/>
      <c r="L307" s="44"/>
      <c r="M307" s="45"/>
      <c r="N307" s="269"/>
      <c r="O307" s="270"/>
      <c r="P307" s="95"/>
      <c r="Q307" s="95"/>
      <c r="R307" s="95"/>
      <c r="S307" s="95"/>
      <c r="T307" s="95"/>
      <c r="U307" s="95"/>
      <c r="V307" s="95"/>
      <c r="W307" s="95"/>
      <c r="X307" s="96"/>
      <c r="Y307" s="42"/>
      <c r="Z307" s="42"/>
      <c r="AA307" s="42"/>
      <c r="AB307" s="42"/>
      <c r="AC307" s="42"/>
      <c r="AD307" s="42"/>
      <c r="AE307" s="42"/>
      <c r="AT307" s="16" t="s">
        <v>182</v>
      </c>
      <c r="AU307" s="16" t="s">
        <v>22</v>
      </c>
    </row>
    <row r="308" s="13" customFormat="1">
      <c r="A308" s="13"/>
      <c r="B308" s="281"/>
      <c r="C308" s="282"/>
      <c r="D308" s="267" t="s">
        <v>184</v>
      </c>
      <c r="E308" s="283" t="s">
        <v>1</v>
      </c>
      <c r="F308" s="284" t="s">
        <v>612</v>
      </c>
      <c r="G308" s="282"/>
      <c r="H308" s="285">
        <v>2.5379999999999998</v>
      </c>
      <c r="I308" s="286"/>
      <c r="J308" s="286"/>
      <c r="K308" s="282"/>
      <c r="L308" s="282"/>
      <c r="M308" s="287"/>
      <c r="N308" s="288"/>
      <c r="O308" s="289"/>
      <c r="P308" s="289"/>
      <c r="Q308" s="289"/>
      <c r="R308" s="289"/>
      <c r="S308" s="289"/>
      <c r="T308" s="289"/>
      <c r="U308" s="289"/>
      <c r="V308" s="289"/>
      <c r="W308" s="289"/>
      <c r="X308" s="290"/>
      <c r="Y308" s="13"/>
      <c r="Z308" s="13"/>
      <c r="AA308" s="13"/>
      <c r="AB308" s="13"/>
      <c r="AC308" s="13"/>
      <c r="AD308" s="13"/>
      <c r="AE308" s="13"/>
      <c r="AT308" s="291" t="s">
        <v>184</v>
      </c>
      <c r="AU308" s="291" t="s">
        <v>22</v>
      </c>
      <c r="AV308" s="13" t="s">
        <v>22</v>
      </c>
      <c r="AW308" s="13" t="s">
        <v>5</v>
      </c>
      <c r="AX308" s="13" t="s">
        <v>100</v>
      </c>
      <c r="AY308" s="291" t="s">
        <v>165</v>
      </c>
    </row>
    <row r="309" s="2" customFormat="1" ht="14.4" customHeight="1">
      <c r="A309" s="42"/>
      <c r="B309" s="43"/>
      <c r="C309" s="271" t="s">
        <v>613</v>
      </c>
      <c r="D309" s="271" t="s">
        <v>176</v>
      </c>
      <c r="E309" s="272" t="s">
        <v>614</v>
      </c>
      <c r="F309" s="273" t="s">
        <v>615</v>
      </c>
      <c r="G309" s="274" t="s">
        <v>170</v>
      </c>
      <c r="H309" s="275">
        <v>4</v>
      </c>
      <c r="I309" s="276"/>
      <c r="J309" s="277"/>
      <c r="K309" s="278">
        <f>ROUND(P309*H309,2)</f>
        <v>0</v>
      </c>
      <c r="L309" s="273" t="s">
        <v>1</v>
      </c>
      <c r="M309" s="279"/>
      <c r="N309" s="280" t="s">
        <v>1</v>
      </c>
      <c r="O309" s="262" t="s">
        <v>56</v>
      </c>
      <c r="P309" s="263">
        <f>I309+J309</f>
        <v>0</v>
      </c>
      <c r="Q309" s="263">
        <f>ROUND(I309*H309,2)</f>
        <v>0</v>
      </c>
      <c r="R309" s="263">
        <f>ROUND(J309*H309,2)</f>
        <v>0</v>
      </c>
      <c r="S309" s="95"/>
      <c r="T309" s="264">
        <f>S309*H309</f>
        <v>0</v>
      </c>
      <c r="U309" s="264">
        <v>0</v>
      </c>
      <c r="V309" s="264">
        <f>U309*H309</f>
        <v>0</v>
      </c>
      <c r="W309" s="264">
        <v>0</v>
      </c>
      <c r="X309" s="265">
        <f>W309*H309</f>
        <v>0</v>
      </c>
      <c r="Y309" s="42"/>
      <c r="Z309" s="42"/>
      <c r="AA309" s="42"/>
      <c r="AB309" s="42"/>
      <c r="AC309" s="42"/>
      <c r="AD309" s="42"/>
      <c r="AE309" s="42"/>
      <c r="AR309" s="266" t="s">
        <v>180</v>
      </c>
      <c r="AT309" s="266" t="s">
        <v>176</v>
      </c>
      <c r="AU309" s="266" t="s">
        <v>22</v>
      </c>
      <c r="AY309" s="16" t="s">
        <v>165</v>
      </c>
      <c r="BE309" s="154">
        <f>IF(O309="základní",K309,0)</f>
        <v>0</v>
      </c>
      <c r="BF309" s="154">
        <f>IF(O309="snížená",K309,0)</f>
        <v>0</v>
      </c>
      <c r="BG309" s="154">
        <f>IF(O309="zákl. přenesená",K309,0)</f>
        <v>0</v>
      </c>
      <c r="BH309" s="154">
        <f>IF(O309="sníž. přenesená",K309,0)</f>
        <v>0</v>
      </c>
      <c r="BI309" s="154">
        <f>IF(O309="nulová",K309,0)</f>
        <v>0</v>
      </c>
      <c r="BJ309" s="16" t="s">
        <v>100</v>
      </c>
      <c r="BK309" s="154">
        <f>ROUND(P309*H309,2)</f>
        <v>0</v>
      </c>
      <c r="BL309" s="16" t="s">
        <v>172</v>
      </c>
      <c r="BM309" s="266" t="s">
        <v>616</v>
      </c>
    </row>
    <row r="310" s="12" customFormat="1" ht="22.8" customHeight="1">
      <c r="A310" s="12"/>
      <c r="B310" s="237"/>
      <c r="C310" s="238"/>
      <c r="D310" s="239" t="s">
        <v>92</v>
      </c>
      <c r="E310" s="252" t="s">
        <v>617</v>
      </c>
      <c r="F310" s="252" t="s">
        <v>618</v>
      </c>
      <c r="G310" s="238"/>
      <c r="H310" s="238"/>
      <c r="I310" s="241"/>
      <c r="J310" s="241"/>
      <c r="K310" s="253">
        <f>BK310</f>
        <v>0</v>
      </c>
      <c r="L310" s="238"/>
      <c r="M310" s="243"/>
      <c r="N310" s="244"/>
      <c r="O310" s="245"/>
      <c r="P310" s="245"/>
      <c r="Q310" s="246">
        <f>Q311</f>
        <v>0</v>
      </c>
      <c r="R310" s="246">
        <f>R311</f>
        <v>0</v>
      </c>
      <c r="S310" s="245"/>
      <c r="T310" s="247">
        <f>T311</f>
        <v>0</v>
      </c>
      <c r="U310" s="245"/>
      <c r="V310" s="247">
        <f>V311</f>
        <v>0</v>
      </c>
      <c r="W310" s="245"/>
      <c r="X310" s="248">
        <f>X311</f>
        <v>0</v>
      </c>
      <c r="Y310" s="12"/>
      <c r="Z310" s="12"/>
      <c r="AA310" s="12"/>
      <c r="AB310" s="12"/>
      <c r="AC310" s="12"/>
      <c r="AD310" s="12"/>
      <c r="AE310" s="12"/>
      <c r="AR310" s="249" t="s">
        <v>100</v>
      </c>
      <c r="AT310" s="250" t="s">
        <v>92</v>
      </c>
      <c r="AU310" s="250" t="s">
        <v>100</v>
      </c>
      <c r="AY310" s="249" t="s">
        <v>165</v>
      </c>
      <c r="BK310" s="251">
        <f>BK311</f>
        <v>0</v>
      </c>
    </row>
    <row r="311" s="2" customFormat="1" ht="37.8" customHeight="1">
      <c r="A311" s="42"/>
      <c r="B311" s="43"/>
      <c r="C311" s="254" t="s">
        <v>619</v>
      </c>
      <c r="D311" s="254" t="s">
        <v>167</v>
      </c>
      <c r="E311" s="255" t="s">
        <v>620</v>
      </c>
      <c r="F311" s="256" t="s">
        <v>621</v>
      </c>
      <c r="G311" s="257" t="s">
        <v>459</v>
      </c>
      <c r="H311" s="258">
        <v>13.265000000000001</v>
      </c>
      <c r="I311" s="259"/>
      <c r="J311" s="259"/>
      <c r="K311" s="260">
        <f>ROUND(P311*H311,2)</f>
        <v>0</v>
      </c>
      <c r="L311" s="256" t="s">
        <v>171</v>
      </c>
      <c r="M311" s="45"/>
      <c r="N311" s="303" t="s">
        <v>1</v>
      </c>
      <c r="O311" s="304" t="s">
        <v>56</v>
      </c>
      <c r="P311" s="305">
        <f>I311+J311</f>
        <v>0</v>
      </c>
      <c r="Q311" s="305">
        <f>ROUND(I311*H311,2)</f>
        <v>0</v>
      </c>
      <c r="R311" s="305">
        <f>ROUND(J311*H311,2)</f>
        <v>0</v>
      </c>
      <c r="S311" s="306"/>
      <c r="T311" s="307">
        <f>S311*H311</f>
        <v>0</v>
      </c>
      <c r="U311" s="307">
        <v>0</v>
      </c>
      <c r="V311" s="307">
        <f>U311*H311</f>
        <v>0</v>
      </c>
      <c r="W311" s="307">
        <v>0</v>
      </c>
      <c r="X311" s="308">
        <f>W311*H311</f>
        <v>0</v>
      </c>
      <c r="Y311" s="42"/>
      <c r="Z311" s="42"/>
      <c r="AA311" s="42"/>
      <c r="AB311" s="42"/>
      <c r="AC311" s="42"/>
      <c r="AD311" s="42"/>
      <c r="AE311" s="42"/>
      <c r="AR311" s="266" t="s">
        <v>172</v>
      </c>
      <c r="AT311" s="266" t="s">
        <v>167</v>
      </c>
      <c r="AU311" s="266" t="s">
        <v>22</v>
      </c>
      <c r="AY311" s="16" t="s">
        <v>165</v>
      </c>
      <c r="BE311" s="154">
        <f>IF(O311="základní",K311,0)</f>
        <v>0</v>
      </c>
      <c r="BF311" s="154">
        <f>IF(O311="snížená",K311,0)</f>
        <v>0</v>
      </c>
      <c r="BG311" s="154">
        <f>IF(O311="zákl. přenesená",K311,0)</f>
        <v>0</v>
      </c>
      <c r="BH311" s="154">
        <f>IF(O311="sníž. přenesená",K311,0)</f>
        <v>0</v>
      </c>
      <c r="BI311" s="154">
        <f>IF(O311="nulová",K311,0)</f>
        <v>0</v>
      </c>
      <c r="BJ311" s="16" t="s">
        <v>100</v>
      </c>
      <c r="BK311" s="154">
        <f>ROUND(P311*H311,2)</f>
        <v>0</v>
      </c>
      <c r="BL311" s="16" t="s">
        <v>172</v>
      </c>
      <c r="BM311" s="266" t="s">
        <v>622</v>
      </c>
    </row>
    <row r="312" s="2" customFormat="1" ht="6.96" customHeight="1">
      <c r="A312" s="42"/>
      <c r="B312" s="70"/>
      <c r="C312" s="71"/>
      <c r="D312" s="71"/>
      <c r="E312" s="71"/>
      <c r="F312" s="71"/>
      <c r="G312" s="71"/>
      <c r="H312" s="71"/>
      <c r="I312" s="71"/>
      <c r="J312" s="71"/>
      <c r="K312" s="71"/>
      <c r="L312" s="71"/>
      <c r="M312" s="45"/>
      <c r="N312" s="42"/>
      <c r="P312" s="42"/>
      <c r="Q312" s="42"/>
      <c r="R312" s="42"/>
      <c r="S312" s="42"/>
      <c r="T312" s="42"/>
      <c r="U312" s="42"/>
      <c r="V312" s="42"/>
      <c r="W312" s="42"/>
      <c r="X312" s="42"/>
      <c r="Y312" s="42"/>
      <c r="Z312" s="42"/>
      <c r="AA312" s="42"/>
      <c r="AB312" s="42"/>
      <c r="AC312" s="42"/>
      <c r="AD312" s="42"/>
      <c r="AE312" s="42"/>
    </row>
  </sheetData>
  <sheetProtection sheet="1" autoFilter="0" formatColumns="0" formatRows="0" objects="1" scenarios="1" spinCount="100000" saltValue="D196i7xKaSlrf4OTh1ez5lyx4QsQ0kw9iR5R02jmkjch+MLDPgLAXLnp6sBMY+ftcYw2yWdWBDSyH7I73k1hPg==" hashValue="Sl6bVldQHs8C/EmHIF2DrGJ9ac4UGplcuSlzdW6dMgYha06NQSzmEVtJGs+FDCyiMelG2mlJBWJIrZ9A+0K9gw==" algorithmName="SHA-512" password="CC35"/>
  <autoFilter ref="C131:L311"/>
  <mergeCells count="17">
    <mergeCell ref="E7:H7"/>
    <mergeCell ref="E9:H9"/>
    <mergeCell ref="E11:H11"/>
    <mergeCell ref="E20:H20"/>
    <mergeCell ref="E29:H29"/>
    <mergeCell ref="E84:H84"/>
    <mergeCell ref="E86:H86"/>
    <mergeCell ref="E88:H88"/>
    <mergeCell ref="D104:F104"/>
    <mergeCell ref="D105:F105"/>
    <mergeCell ref="D106:F106"/>
    <mergeCell ref="D107:F107"/>
    <mergeCell ref="D108:F108"/>
    <mergeCell ref="E120:H120"/>
    <mergeCell ref="E122:H122"/>
    <mergeCell ref="E124:H124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WIN7PC\Jana</dc:creator>
  <cp:lastModifiedBy>WIN7PC\Jana</cp:lastModifiedBy>
  <dcterms:created xsi:type="dcterms:W3CDTF">2020-08-21T08:37:16Z</dcterms:created>
  <dcterms:modified xsi:type="dcterms:W3CDTF">2020-08-21T08:37:19Z</dcterms:modified>
</cp:coreProperties>
</file>